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ate1904="1" defaultThemeVersion="166925"/>
  <mc:AlternateContent xmlns:mc="http://schemas.openxmlformats.org/markup-compatibility/2006">
    <mc:Choice Requires="x15">
      <x15ac:absPath xmlns:x15ac="http://schemas.microsoft.com/office/spreadsheetml/2010/11/ac" url="https://oregonstateuniversity-my.sharepoint.com/personal/wieserp_oregonstate_edu/Documents/Postdoc/PyMME/MyBarometers/Thermobar_outer/Benchmarking/orthopyroxene/"/>
    </mc:Choice>
  </mc:AlternateContent>
  <xr:revisionPtr revIDLastSave="64" documentId="8_{2CFB0DF2-357D-422C-8FE6-16B02757A9D5}" xr6:coauthVersionLast="47" xr6:coauthVersionMax="47" xr10:uidLastSave="{C17782FD-7800-4757-90AA-8800E798F872}"/>
  <bookViews>
    <workbookView xWindow="-108" yWindow="-108" windowWidth="23256" windowHeight="12720" tabRatio="500" activeTab="2" xr2:uid="{00000000-000D-0000-FFFF-FFFF00000000}"/>
  </bookViews>
  <sheets>
    <sheet name="Instructions" sheetId="3" r:id="rId1"/>
    <sheet name="Opx-liquid Input &amp; Models" sheetId="1" r:id="rId2"/>
    <sheet name="MeltMatching_Example" sheetId="6" r:id="rId3"/>
    <sheet name="Rhodes Diagram" sheetId="5" r:id="rId4"/>
    <sheet name="Rhodes Diagram Calcs" sheetId="4" r:id="rId5"/>
  </sheets>
  <calcPr calcId="191029"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08" i="6" l="1"/>
  <c r="AP208" i="6"/>
  <c r="AX208" i="6"/>
  <c r="AV208" i="6" s="1"/>
  <c r="AY208" i="6"/>
  <c r="AZ208" i="6"/>
  <c r="BA208" i="6"/>
  <c r="BB208" i="6"/>
  <c r="BC208" i="6"/>
  <c r="BD208" i="6"/>
  <c r="BE208" i="6"/>
  <c r="BF208" i="6"/>
  <c r="BG208" i="6"/>
  <c r="BH208" i="6"/>
  <c r="BI208" i="6"/>
  <c r="BJ208" i="6"/>
  <c r="BK208" i="6"/>
  <c r="BL208" i="6"/>
  <c r="BM208" i="6"/>
  <c r="CB208" i="6"/>
  <c r="CC208" i="6"/>
  <c r="CD208" i="6"/>
  <c r="CE208" i="6"/>
  <c r="CF208" i="6"/>
  <c r="CU208" i="6" s="1"/>
  <c r="CG208" i="6"/>
  <c r="CH208" i="6"/>
  <c r="CI208" i="6"/>
  <c r="CX208" i="6" s="1"/>
  <c r="CJ208" i="6"/>
  <c r="CK208" i="6"/>
  <c r="CL208" i="6"/>
  <c r="CQ208" i="6"/>
  <c r="CR208" i="6"/>
  <c r="CS208" i="6"/>
  <c r="CT208" i="6"/>
  <c r="CY208" i="6"/>
  <c r="CZ208" i="6"/>
  <c r="DA208" i="6"/>
  <c r="EI208" i="6"/>
  <c r="EL208" i="6"/>
  <c r="EP208" i="6"/>
  <c r="AO209" i="6"/>
  <c r="AP209" i="6"/>
  <c r="AX209" i="6"/>
  <c r="AY209" i="6"/>
  <c r="BB209" i="6"/>
  <c r="BC209" i="6"/>
  <c r="BD209" i="6"/>
  <c r="BE209" i="6"/>
  <c r="BF209" i="6"/>
  <c r="BG209" i="6"/>
  <c r="BH209" i="6"/>
  <c r="BI209" i="6"/>
  <c r="BJ209" i="6"/>
  <c r="BK209" i="6"/>
  <c r="BL209" i="6"/>
  <c r="BM209" i="6"/>
  <c r="BN209" i="6"/>
  <c r="CB209" i="6"/>
  <c r="CC209" i="6"/>
  <c r="CD209" i="6"/>
  <c r="CE209" i="6"/>
  <c r="CF209" i="6"/>
  <c r="CU209" i="6" s="1"/>
  <c r="CG209" i="6"/>
  <c r="CH209" i="6"/>
  <c r="CI209" i="6"/>
  <c r="CJ209" i="6"/>
  <c r="CK209" i="6"/>
  <c r="CL209" i="6"/>
  <c r="CM209" i="6"/>
  <c r="CQ209" i="6"/>
  <c r="CR209" i="6"/>
  <c r="CV209" i="6"/>
  <c r="CW209" i="6"/>
  <c r="CX209" i="6"/>
  <c r="CY209" i="6"/>
  <c r="CZ209" i="6"/>
  <c r="EI209" i="6"/>
  <c r="EL209" i="6"/>
  <c r="EP209" i="6"/>
  <c r="AO210" i="6"/>
  <c r="AP210" i="6"/>
  <c r="AV210" i="6"/>
  <c r="AX210" i="6"/>
  <c r="AY210" i="6"/>
  <c r="BB210" i="6"/>
  <c r="BC210" i="6"/>
  <c r="BD210" i="6"/>
  <c r="BE210" i="6"/>
  <c r="AZ210" i="6" s="1"/>
  <c r="BF210" i="6"/>
  <c r="BG210" i="6"/>
  <c r="BH210" i="6"/>
  <c r="BI210" i="6"/>
  <c r="BJ210" i="6"/>
  <c r="BK210" i="6"/>
  <c r="BL210" i="6"/>
  <c r="BM210" i="6"/>
  <c r="CB210" i="6"/>
  <c r="CC210" i="6"/>
  <c r="CD210" i="6"/>
  <c r="CE210" i="6"/>
  <c r="CF210" i="6"/>
  <c r="CG210" i="6"/>
  <c r="BA210" i="6" s="1"/>
  <c r="CH210" i="6"/>
  <c r="CI210" i="6"/>
  <c r="CJ210" i="6"/>
  <c r="CK210" i="6"/>
  <c r="CZ210" i="6" s="1"/>
  <c r="CL210" i="6"/>
  <c r="CS210" i="6"/>
  <c r="CT210" i="6"/>
  <c r="CU210" i="6"/>
  <c r="CV210" i="6"/>
  <c r="CW210" i="6"/>
  <c r="DA210" i="6"/>
  <c r="EI210" i="6"/>
  <c r="EL210" i="6"/>
  <c r="EP210" i="6"/>
  <c r="AO211" i="6"/>
  <c r="AP211" i="6"/>
  <c r="AV211" i="6"/>
  <c r="AX211" i="6"/>
  <c r="AY211" i="6"/>
  <c r="AZ211" i="6"/>
  <c r="BB211" i="6"/>
  <c r="BC211" i="6"/>
  <c r="BD211" i="6"/>
  <c r="BE211" i="6"/>
  <c r="BF211" i="6"/>
  <c r="BG211" i="6"/>
  <c r="BH211" i="6"/>
  <c r="BI211" i="6"/>
  <c r="BJ211" i="6"/>
  <c r="BK211" i="6"/>
  <c r="BL211" i="6"/>
  <c r="BM211" i="6"/>
  <c r="CB211" i="6"/>
  <c r="CC211" i="6"/>
  <c r="CD211" i="6"/>
  <c r="CE211" i="6"/>
  <c r="CT211" i="6" s="1"/>
  <c r="CF211" i="6"/>
  <c r="CG211" i="6"/>
  <c r="CH211" i="6"/>
  <c r="CW211" i="6" s="1"/>
  <c r="CI211" i="6"/>
  <c r="CJ211" i="6"/>
  <c r="CK211" i="6"/>
  <c r="CL211" i="6"/>
  <c r="CQ211" i="6"/>
  <c r="CR211" i="6"/>
  <c r="CS211" i="6"/>
  <c r="CX211" i="6"/>
  <c r="CY211" i="6"/>
  <c r="CZ211" i="6"/>
  <c r="DA211" i="6"/>
  <c r="EI211" i="6"/>
  <c r="EL211" i="6"/>
  <c r="EP211" i="6"/>
  <c r="AO212" i="6"/>
  <c r="AP212" i="6"/>
  <c r="AX212" i="6"/>
  <c r="AY212" i="6"/>
  <c r="AV212" i="6" s="1"/>
  <c r="AZ212" i="6"/>
  <c r="BB212" i="6"/>
  <c r="BC212" i="6"/>
  <c r="BD212" i="6"/>
  <c r="BE212" i="6"/>
  <c r="BF212" i="6"/>
  <c r="BG212" i="6"/>
  <c r="BH212" i="6"/>
  <c r="BI212" i="6"/>
  <c r="BJ212" i="6"/>
  <c r="BK212" i="6"/>
  <c r="BL212" i="6"/>
  <c r="BM212" i="6"/>
  <c r="CB212" i="6"/>
  <c r="CQ212" i="6" s="1"/>
  <c r="CC212" i="6"/>
  <c r="CR212" i="6" s="1"/>
  <c r="CD212" i="6"/>
  <c r="CS212" i="6" s="1"/>
  <c r="CE212" i="6"/>
  <c r="CF212" i="6"/>
  <c r="CG212" i="6"/>
  <c r="CH212" i="6"/>
  <c r="CI212" i="6"/>
  <c r="CJ212" i="6"/>
  <c r="CY212" i="6" s="1"/>
  <c r="CK212" i="6"/>
  <c r="CL212" i="6"/>
  <c r="CM212" i="6"/>
  <c r="CU212" i="6"/>
  <c r="CV212" i="6"/>
  <c r="CW212" i="6"/>
  <c r="CX212" i="6"/>
  <c r="EI212" i="6"/>
  <c r="EL212" i="6"/>
  <c r="EP212" i="6"/>
  <c r="AO213" i="6"/>
  <c r="AP213" i="6"/>
  <c r="AV213" i="6"/>
  <c r="AX213" i="6"/>
  <c r="AY213" i="6"/>
  <c r="BB213" i="6"/>
  <c r="BC213" i="6"/>
  <c r="BD213" i="6"/>
  <c r="BE213" i="6"/>
  <c r="BF213" i="6"/>
  <c r="BG213" i="6"/>
  <c r="BH213" i="6"/>
  <c r="BI213" i="6"/>
  <c r="BJ213" i="6"/>
  <c r="BK213" i="6"/>
  <c r="BL213" i="6"/>
  <c r="BM213" i="6"/>
  <c r="CB213" i="6"/>
  <c r="CC213" i="6"/>
  <c r="CD213" i="6"/>
  <c r="CE213" i="6"/>
  <c r="CF213" i="6"/>
  <c r="CG213" i="6"/>
  <c r="CV213" i="6" s="1"/>
  <c r="CH213" i="6"/>
  <c r="CI213" i="6"/>
  <c r="CJ213" i="6"/>
  <c r="CK213" i="6"/>
  <c r="CL213" i="6"/>
  <c r="CS213" i="6"/>
  <c r="CT213" i="6"/>
  <c r="CU213" i="6"/>
  <c r="CW213" i="6"/>
  <c r="CZ213" i="6"/>
  <c r="DA213" i="6"/>
  <c r="EI213" i="6"/>
  <c r="EL213" i="6"/>
  <c r="EP213" i="6"/>
  <c r="AO214" i="6"/>
  <c r="AP214" i="6"/>
  <c r="AX214" i="6"/>
  <c r="AV214" i="6" s="1"/>
  <c r="AY214" i="6"/>
  <c r="AZ214" i="6"/>
  <c r="BB214" i="6"/>
  <c r="BC214" i="6"/>
  <c r="BD214" i="6"/>
  <c r="BE214" i="6"/>
  <c r="BF214" i="6"/>
  <c r="BG214" i="6"/>
  <c r="BH214" i="6"/>
  <c r="BI214" i="6"/>
  <c r="BJ214" i="6"/>
  <c r="BK214" i="6"/>
  <c r="BL214" i="6"/>
  <c r="BM214" i="6"/>
  <c r="CB214" i="6"/>
  <c r="CC214" i="6"/>
  <c r="CD214" i="6"/>
  <c r="CS214" i="6" s="1"/>
  <c r="CE214" i="6"/>
  <c r="CF214" i="6"/>
  <c r="CG214" i="6"/>
  <c r="CH214" i="6"/>
  <c r="CW214" i="6" s="1"/>
  <c r="CI214" i="6"/>
  <c r="CJ214" i="6"/>
  <c r="CK214" i="6"/>
  <c r="CL214" i="6"/>
  <c r="DA214" i="6" s="1"/>
  <c r="CM214" i="6"/>
  <c r="CQ214" i="6"/>
  <c r="CR214" i="6"/>
  <c r="CX214" i="6"/>
  <c r="CY214" i="6"/>
  <c r="CZ214" i="6"/>
  <c r="EI214" i="6"/>
  <c r="EL214" i="6"/>
  <c r="EP214" i="6"/>
  <c r="AO215" i="6"/>
  <c r="AP215" i="6"/>
  <c r="AX215" i="6"/>
  <c r="AV215" i="6" s="1"/>
  <c r="AY215" i="6"/>
  <c r="BB215" i="6"/>
  <c r="BC215" i="6"/>
  <c r="BD215" i="6"/>
  <c r="BE215" i="6"/>
  <c r="BF215" i="6"/>
  <c r="BG215" i="6"/>
  <c r="AZ215" i="6" s="1"/>
  <c r="BH215" i="6"/>
  <c r="BI215" i="6"/>
  <c r="BJ215" i="6"/>
  <c r="BK215" i="6"/>
  <c r="BL215" i="6"/>
  <c r="BM215" i="6"/>
  <c r="CB215" i="6"/>
  <c r="CC215" i="6"/>
  <c r="CR215" i="6" s="1"/>
  <c r="CD215" i="6"/>
  <c r="CE215" i="6"/>
  <c r="CF215" i="6"/>
  <c r="CG215" i="6"/>
  <c r="BA215" i="6" s="1"/>
  <c r="CH215" i="6"/>
  <c r="CI215" i="6"/>
  <c r="CX215" i="6" s="1"/>
  <c r="CJ215" i="6"/>
  <c r="CK215" i="6"/>
  <c r="CL215" i="6"/>
  <c r="CM215" i="6"/>
  <c r="CQ215" i="6"/>
  <c r="CU215" i="6"/>
  <c r="CW215" i="6"/>
  <c r="CY215" i="6"/>
  <c r="EI215" i="6"/>
  <c r="EL215" i="6"/>
  <c r="EP215" i="6"/>
  <c r="AO216" i="6"/>
  <c r="AP216" i="6"/>
  <c r="AX216" i="6"/>
  <c r="AV216" i="6" s="1"/>
  <c r="AY216" i="6"/>
  <c r="AZ216" i="6"/>
  <c r="BB216" i="6"/>
  <c r="BC216" i="6"/>
  <c r="BD216" i="6"/>
  <c r="BE216" i="6"/>
  <c r="BF216" i="6"/>
  <c r="BG216" i="6"/>
  <c r="BH216" i="6"/>
  <c r="BI216" i="6"/>
  <c r="BJ216" i="6"/>
  <c r="BK216" i="6"/>
  <c r="BL216" i="6"/>
  <c r="BM216" i="6"/>
  <c r="CB216" i="6"/>
  <c r="CC216" i="6"/>
  <c r="CD216" i="6"/>
  <c r="CE216" i="6"/>
  <c r="CF216" i="6"/>
  <c r="CG216" i="6"/>
  <c r="CH216" i="6"/>
  <c r="CI216" i="6"/>
  <c r="CJ216" i="6"/>
  <c r="CK216" i="6"/>
  <c r="CL216" i="6"/>
  <c r="CR216" i="6"/>
  <c r="CT216" i="6"/>
  <c r="CX216" i="6"/>
  <c r="CY216" i="6"/>
  <c r="CZ216" i="6"/>
  <c r="EI216" i="6"/>
  <c r="EL216" i="6"/>
  <c r="EP216" i="6"/>
  <c r="AO217" i="6"/>
  <c r="AP217" i="6"/>
  <c r="AX217" i="6"/>
  <c r="AY217" i="6"/>
  <c r="BB217" i="6"/>
  <c r="BC217" i="6"/>
  <c r="BD217" i="6"/>
  <c r="BE217" i="6"/>
  <c r="BF217" i="6"/>
  <c r="BG217" i="6"/>
  <c r="BH217" i="6"/>
  <c r="BI217" i="6"/>
  <c r="BJ217" i="6"/>
  <c r="BK217" i="6"/>
  <c r="BL217" i="6"/>
  <c r="BM217" i="6"/>
  <c r="CB217" i="6"/>
  <c r="CC217" i="6"/>
  <c r="CR217" i="6" s="1"/>
  <c r="CD217" i="6"/>
  <c r="CE217" i="6"/>
  <c r="CF217" i="6"/>
  <c r="CG217" i="6"/>
  <c r="CH217" i="6"/>
  <c r="CI217" i="6"/>
  <c r="CX217" i="6" s="1"/>
  <c r="CJ217" i="6"/>
  <c r="CK217" i="6"/>
  <c r="CL217" i="6"/>
  <c r="CQ217" i="6"/>
  <c r="CU217" i="6"/>
  <c r="CV217" i="6"/>
  <c r="CW217" i="6"/>
  <c r="CY217" i="6"/>
  <c r="EI217" i="6"/>
  <c r="EL217" i="6"/>
  <c r="EP217" i="6"/>
  <c r="AO218" i="6"/>
  <c r="AP218" i="6"/>
  <c r="AX218" i="6"/>
  <c r="AV218" i="6" s="1"/>
  <c r="AY218" i="6"/>
  <c r="AZ218" i="6"/>
  <c r="BB218" i="6"/>
  <c r="BC218" i="6"/>
  <c r="BD218" i="6"/>
  <c r="BE218" i="6"/>
  <c r="BF218" i="6"/>
  <c r="BG218" i="6"/>
  <c r="BH218" i="6"/>
  <c r="BI218" i="6"/>
  <c r="BJ218" i="6"/>
  <c r="BK218" i="6"/>
  <c r="BL218" i="6"/>
  <c r="BM218" i="6"/>
  <c r="CB218" i="6"/>
  <c r="CC218" i="6"/>
  <c r="CD218" i="6"/>
  <c r="CE218" i="6"/>
  <c r="CF218" i="6"/>
  <c r="CU218" i="6" s="1"/>
  <c r="CG218" i="6"/>
  <c r="BA218" i="6" s="1"/>
  <c r="CH218" i="6"/>
  <c r="CI218" i="6"/>
  <c r="CJ218" i="6"/>
  <c r="CK218" i="6"/>
  <c r="CL218" i="6"/>
  <c r="CR218" i="6"/>
  <c r="CS218" i="6"/>
  <c r="CT218" i="6"/>
  <c r="CV218" i="6"/>
  <c r="CZ218" i="6"/>
  <c r="DA218" i="6"/>
  <c r="EI218" i="6"/>
  <c r="EL218" i="6"/>
  <c r="EP218" i="6"/>
  <c r="AO219" i="6"/>
  <c r="AP219" i="6"/>
  <c r="AX219" i="6"/>
  <c r="AY219" i="6"/>
  <c r="AV219" i="6" s="1"/>
  <c r="BB219" i="6"/>
  <c r="BC219" i="6"/>
  <c r="BD219" i="6"/>
  <c r="BE219" i="6"/>
  <c r="BF219" i="6"/>
  <c r="BG219" i="6"/>
  <c r="BH219" i="6"/>
  <c r="BI219" i="6"/>
  <c r="BJ219" i="6"/>
  <c r="BK219" i="6"/>
  <c r="BL219" i="6"/>
  <c r="BM219" i="6"/>
  <c r="CB219" i="6"/>
  <c r="CC219" i="6"/>
  <c r="CR219" i="6" s="1"/>
  <c r="CD219" i="6"/>
  <c r="CE219" i="6"/>
  <c r="CF219" i="6"/>
  <c r="CU219" i="6" s="1"/>
  <c r="CG219" i="6"/>
  <c r="CH219" i="6"/>
  <c r="CI219" i="6"/>
  <c r="CJ219" i="6"/>
  <c r="CK219" i="6"/>
  <c r="CL219" i="6"/>
  <c r="CM219" i="6"/>
  <c r="CQ219" i="6"/>
  <c r="CS219" i="6"/>
  <c r="CW219" i="6"/>
  <c r="CX219" i="6"/>
  <c r="CY219" i="6"/>
  <c r="DA219" i="6"/>
  <c r="EI219" i="6"/>
  <c r="EL219" i="6"/>
  <c r="EP219" i="6"/>
  <c r="AO220" i="6"/>
  <c r="AP220" i="6"/>
  <c r="AV220" i="6"/>
  <c r="AX220" i="6"/>
  <c r="AY220" i="6"/>
  <c r="BA220" i="6"/>
  <c r="BB220" i="6"/>
  <c r="BC220" i="6"/>
  <c r="BD220" i="6"/>
  <c r="BE220" i="6"/>
  <c r="AZ220" i="6" s="1"/>
  <c r="BF220" i="6"/>
  <c r="BG220" i="6"/>
  <c r="BH220" i="6"/>
  <c r="BI220" i="6"/>
  <c r="BJ220" i="6"/>
  <c r="BK220" i="6"/>
  <c r="BL220" i="6"/>
  <c r="BM220" i="6"/>
  <c r="CB220" i="6"/>
  <c r="CC220" i="6"/>
  <c r="CD220" i="6"/>
  <c r="CS220" i="6" s="1"/>
  <c r="CE220" i="6"/>
  <c r="CF220" i="6"/>
  <c r="CU220" i="6" s="1"/>
  <c r="CG220" i="6"/>
  <c r="CV220" i="6" s="1"/>
  <c r="CH220" i="6"/>
  <c r="CI220" i="6"/>
  <c r="CJ220" i="6"/>
  <c r="CK220" i="6"/>
  <c r="CL220" i="6"/>
  <c r="CQ220" i="6"/>
  <c r="CT220" i="6"/>
  <c r="CX220" i="6"/>
  <c r="CZ220" i="6"/>
  <c r="EI220" i="6"/>
  <c r="EL220" i="6"/>
  <c r="EP220" i="6"/>
  <c r="AO221" i="6"/>
  <c r="AP221" i="6"/>
  <c r="AV221" i="6"/>
  <c r="AX221" i="6"/>
  <c r="AY221" i="6"/>
  <c r="BB221" i="6"/>
  <c r="BC221" i="6"/>
  <c r="BD221" i="6"/>
  <c r="BE221" i="6"/>
  <c r="BF221" i="6"/>
  <c r="BG221" i="6"/>
  <c r="BH221" i="6"/>
  <c r="BI221" i="6"/>
  <c r="BJ221" i="6"/>
  <c r="BK221" i="6"/>
  <c r="BL221" i="6"/>
  <c r="BM221" i="6"/>
  <c r="CB221" i="6"/>
  <c r="CC221" i="6"/>
  <c r="CD221" i="6"/>
  <c r="CS221" i="6" s="1"/>
  <c r="CE221" i="6"/>
  <c r="CT221" i="6" s="1"/>
  <c r="CF221" i="6"/>
  <c r="CG221" i="6"/>
  <c r="CH221" i="6"/>
  <c r="CI221" i="6"/>
  <c r="CJ221" i="6"/>
  <c r="CK221" i="6"/>
  <c r="CL221" i="6"/>
  <c r="CQ221" i="6"/>
  <c r="CR221" i="6"/>
  <c r="CW221" i="6"/>
  <c r="CX221" i="6"/>
  <c r="CY221" i="6"/>
  <c r="CZ221" i="6"/>
  <c r="DA221" i="6"/>
  <c r="EI221" i="6"/>
  <c r="EL221" i="6"/>
  <c r="EP221" i="6"/>
  <c r="AO222" i="6"/>
  <c r="AP222" i="6"/>
  <c r="AV222" i="6"/>
  <c r="AX222" i="6"/>
  <c r="AY222" i="6"/>
  <c r="AZ222" i="6"/>
  <c r="BB222" i="6"/>
  <c r="BC222" i="6"/>
  <c r="BD222" i="6"/>
  <c r="BN222" i="6" s="1"/>
  <c r="BE222" i="6"/>
  <c r="BF222" i="6"/>
  <c r="BG222" i="6"/>
  <c r="BH222" i="6"/>
  <c r="BU222" i="6" s="1"/>
  <c r="BI222" i="6"/>
  <c r="BJ222" i="6"/>
  <c r="BK222" i="6"/>
  <c r="BL222" i="6"/>
  <c r="BM222" i="6"/>
  <c r="CB222" i="6"/>
  <c r="CC222" i="6"/>
  <c r="CR222" i="6" s="1"/>
  <c r="CD222" i="6"/>
  <c r="CS222" i="6" s="1"/>
  <c r="CE222" i="6"/>
  <c r="CF222" i="6"/>
  <c r="CG222" i="6"/>
  <c r="CH222" i="6"/>
  <c r="CI222" i="6"/>
  <c r="CJ222" i="6"/>
  <c r="CK222" i="6"/>
  <c r="CL222" i="6"/>
  <c r="DA222" i="6" s="1"/>
  <c r="CM222" i="6"/>
  <c r="CQ222" i="6"/>
  <c r="CW222" i="6"/>
  <c r="CX222" i="6"/>
  <c r="CY222" i="6"/>
  <c r="EI222" i="6"/>
  <c r="EL222" i="6"/>
  <c r="EP222" i="6"/>
  <c r="AO223" i="6"/>
  <c r="AP223" i="6"/>
  <c r="AV223" i="6"/>
  <c r="AX223" i="6"/>
  <c r="AY223" i="6"/>
  <c r="BB223" i="6"/>
  <c r="BC223" i="6"/>
  <c r="BD223" i="6"/>
  <c r="BE223" i="6"/>
  <c r="BF223" i="6"/>
  <c r="BG223" i="6"/>
  <c r="AZ223" i="6" s="1"/>
  <c r="BH223" i="6"/>
  <c r="BI223" i="6"/>
  <c r="BJ223" i="6"/>
  <c r="BK223" i="6"/>
  <c r="BL223" i="6"/>
  <c r="BM223" i="6"/>
  <c r="BN223" i="6"/>
  <c r="BU223" i="6" s="1"/>
  <c r="BQ223" i="6"/>
  <c r="BV223" i="6"/>
  <c r="CB223" i="6"/>
  <c r="CC223" i="6"/>
  <c r="CR223" i="6" s="1"/>
  <c r="CD223" i="6"/>
  <c r="CE223" i="6"/>
  <c r="CF223" i="6"/>
  <c r="CG223" i="6"/>
  <c r="CH223" i="6"/>
  <c r="CI223" i="6"/>
  <c r="CX223" i="6" s="1"/>
  <c r="CJ223" i="6"/>
  <c r="CK223" i="6"/>
  <c r="CL223" i="6"/>
  <c r="CT223" i="6"/>
  <c r="CU223" i="6"/>
  <c r="CY223" i="6"/>
  <c r="CZ223" i="6"/>
  <c r="EI223" i="6"/>
  <c r="EL223" i="6"/>
  <c r="EP223" i="6"/>
  <c r="AO224" i="6"/>
  <c r="AP224" i="6"/>
  <c r="AX224" i="6"/>
  <c r="AV224" i="6" s="1"/>
  <c r="AY224" i="6"/>
  <c r="BB224" i="6"/>
  <c r="BN224" i="6" s="1"/>
  <c r="BC224" i="6"/>
  <c r="BD224" i="6"/>
  <c r="BE224" i="6"/>
  <c r="BF224" i="6"/>
  <c r="BS224" i="6" s="1"/>
  <c r="BG224" i="6"/>
  <c r="BH224" i="6"/>
  <c r="BI224" i="6"/>
  <c r="BJ224" i="6"/>
  <c r="BK224" i="6"/>
  <c r="BL224" i="6"/>
  <c r="BM224" i="6"/>
  <c r="CB224" i="6"/>
  <c r="CC224" i="6"/>
  <c r="CD224" i="6"/>
  <c r="CM224" i="6" s="1"/>
  <c r="CE224" i="6"/>
  <c r="CF224" i="6"/>
  <c r="CU224" i="6" s="1"/>
  <c r="CG224" i="6"/>
  <c r="CH224" i="6"/>
  <c r="CW224" i="6" s="1"/>
  <c r="CI224" i="6"/>
  <c r="CJ224" i="6"/>
  <c r="CK224" i="6"/>
  <c r="CL224" i="6"/>
  <c r="CQ224" i="6"/>
  <c r="CR224" i="6"/>
  <c r="CS224" i="6"/>
  <c r="CV224" i="6"/>
  <c r="CY224" i="6"/>
  <c r="CZ224" i="6"/>
  <c r="DA224" i="6"/>
  <c r="EI224" i="6"/>
  <c r="EL224" i="6"/>
  <c r="EP224" i="6"/>
  <c r="AO225" i="6"/>
  <c r="AP225" i="6"/>
  <c r="AX225" i="6"/>
  <c r="AV225" i="6" s="1"/>
  <c r="AY225" i="6"/>
  <c r="BB225" i="6"/>
  <c r="BC225" i="6"/>
  <c r="BD225" i="6"/>
  <c r="BE225" i="6"/>
  <c r="BF225" i="6"/>
  <c r="BG225" i="6"/>
  <c r="AZ225" i="6" s="1"/>
  <c r="BH225" i="6"/>
  <c r="BI225" i="6"/>
  <c r="BJ225" i="6"/>
  <c r="BK225" i="6"/>
  <c r="BL225" i="6"/>
  <c r="BM225" i="6"/>
  <c r="CB225" i="6"/>
  <c r="CQ225" i="6" s="1"/>
  <c r="CC225" i="6"/>
  <c r="CR225" i="6" s="1"/>
  <c r="CD225" i="6"/>
  <c r="CE225" i="6"/>
  <c r="CT225" i="6" s="1"/>
  <c r="CF225" i="6"/>
  <c r="CM225" i="6" s="1"/>
  <c r="CG225" i="6"/>
  <c r="CH225" i="6"/>
  <c r="CI225" i="6"/>
  <c r="CJ225" i="6"/>
  <c r="CK225" i="6"/>
  <c r="CZ225" i="6" s="1"/>
  <c r="CL225" i="6"/>
  <c r="CS225" i="6"/>
  <c r="CV225" i="6"/>
  <c r="CW225" i="6"/>
  <c r="DA225" i="6"/>
  <c r="EI225" i="6"/>
  <c r="EL225" i="6"/>
  <c r="EP225" i="6"/>
  <c r="AO226" i="6"/>
  <c r="AP226" i="6"/>
  <c r="AV226" i="6"/>
  <c r="AX226" i="6"/>
  <c r="AY226" i="6"/>
  <c r="AZ226" i="6"/>
  <c r="BB226" i="6"/>
  <c r="BC226" i="6"/>
  <c r="BD226" i="6"/>
  <c r="BE226" i="6"/>
  <c r="BF226" i="6"/>
  <c r="BG226" i="6"/>
  <c r="BH226" i="6"/>
  <c r="BI226" i="6"/>
  <c r="BJ226" i="6"/>
  <c r="BK226" i="6"/>
  <c r="BL226" i="6"/>
  <c r="BM226" i="6"/>
  <c r="CB226" i="6"/>
  <c r="CC226" i="6"/>
  <c r="CD226" i="6"/>
  <c r="CE226" i="6"/>
  <c r="CF226" i="6"/>
  <c r="CG226" i="6"/>
  <c r="CV226" i="6" s="1"/>
  <c r="CH226" i="6"/>
  <c r="CI226" i="6"/>
  <c r="CX226" i="6" s="1"/>
  <c r="CJ226" i="6"/>
  <c r="CK226" i="6"/>
  <c r="CL226" i="6"/>
  <c r="CR226" i="6"/>
  <c r="CS226" i="6"/>
  <c r="CT226" i="6"/>
  <c r="CW226" i="6"/>
  <c r="CZ226" i="6"/>
  <c r="DA226" i="6"/>
  <c r="EI226" i="6"/>
  <c r="EL226" i="6"/>
  <c r="EP226" i="6"/>
  <c r="AO227" i="6"/>
  <c r="AP227" i="6"/>
  <c r="AV227" i="6"/>
  <c r="AX227" i="6"/>
  <c r="AY227" i="6"/>
  <c r="BB227" i="6"/>
  <c r="BC227" i="6"/>
  <c r="BD227" i="6"/>
  <c r="BE227" i="6"/>
  <c r="BF227" i="6"/>
  <c r="BG227" i="6"/>
  <c r="BH227" i="6"/>
  <c r="BI227" i="6"/>
  <c r="BJ227" i="6"/>
  <c r="BK227" i="6"/>
  <c r="BL227" i="6"/>
  <c r="BM227" i="6"/>
  <c r="CB227" i="6"/>
  <c r="CC227" i="6"/>
  <c r="CD227" i="6"/>
  <c r="CE227" i="6"/>
  <c r="CF227" i="6"/>
  <c r="CG227" i="6"/>
  <c r="CH227" i="6"/>
  <c r="CI227" i="6"/>
  <c r="CJ227" i="6"/>
  <c r="CY227" i="6" s="1"/>
  <c r="CK227" i="6"/>
  <c r="CL227" i="6"/>
  <c r="CO227" i="6"/>
  <c r="CS227" i="6"/>
  <c r="CT227" i="6"/>
  <c r="CU227" i="6"/>
  <c r="CW227" i="6"/>
  <c r="CX227" i="6"/>
  <c r="DA227" i="6"/>
  <c r="EI227" i="6"/>
  <c r="EL227" i="6"/>
  <c r="EP227" i="6"/>
  <c r="AO228" i="6"/>
  <c r="AP228" i="6"/>
  <c r="AX228" i="6"/>
  <c r="AV228" i="6" s="1"/>
  <c r="AY228" i="6"/>
  <c r="BA228" i="6"/>
  <c r="BB228" i="6"/>
  <c r="BC228" i="6"/>
  <c r="BD228" i="6"/>
  <c r="BE228" i="6"/>
  <c r="AZ228" i="6" s="1"/>
  <c r="BF228" i="6"/>
  <c r="BG228" i="6"/>
  <c r="BH228" i="6"/>
  <c r="BI228" i="6"/>
  <c r="BJ228" i="6"/>
  <c r="BK228" i="6"/>
  <c r="BL228" i="6"/>
  <c r="BM228" i="6"/>
  <c r="CB228" i="6"/>
  <c r="CC228" i="6"/>
  <c r="CD228" i="6"/>
  <c r="CE228" i="6"/>
  <c r="CF228" i="6"/>
  <c r="CG228" i="6"/>
  <c r="CH228" i="6"/>
  <c r="CI228" i="6"/>
  <c r="CJ228" i="6"/>
  <c r="CK228" i="6"/>
  <c r="CL228" i="6"/>
  <c r="CQ228" i="6"/>
  <c r="CT228" i="6"/>
  <c r="CU228" i="6"/>
  <c r="CV228" i="6"/>
  <c r="CX228" i="6"/>
  <c r="CY228" i="6"/>
  <c r="CZ228" i="6"/>
  <c r="EI228" i="6"/>
  <c r="EL228" i="6"/>
  <c r="EP228" i="6"/>
  <c r="AO229" i="6"/>
  <c r="AP229" i="6"/>
  <c r="AX229" i="6"/>
  <c r="AV229" i="6" s="1"/>
  <c r="AY229" i="6"/>
  <c r="BB229" i="6"/>
  <c r="BC229" i="6"/>
  <c r="BD229" i="6"/>
  <c r="BE229" i="6"/>
  <c r="BF229" i="6"/>
  <c r="BG229" i="6"/>
  <c r="BH229" i="6"/>
  <c r="BI229" i="6"/>
  <c r="BJ229" i="6"/>
  <c r="BK229" i="6"/>
  <c r="BL229" i="6"/>
  <c r="BM229" i="6"/>
  <c r="CB229" i="6"/>
  <c r="CC229" i="6"/>
  <c r="CR229" i="6" s="1"/>
  <c r="CD229" i="6"/>
  <c r="CE229" i="6"/>
  <c r="CF229" i="6"/>
  <c r="CG229" i="6"/>
  <c r="CH229" i="6"/>
  <c r="CI229" i="6"/>
  <c r="CJ229" i="6"/>
  <c r="CK229" i="6"/>
  <c r="CL229" i="6"/>
  <c r="DA229" i="6" s="1"/>
  <c r="CM229" i="6"/>
  <c r="CQ229" i="6"/>
  <c r="CU229" i="6"/>
  <c r="CV229" i="6"/>
  <c r="CW229" i="6"/>
  <c r="CY229" i="6"/>
  <c r="CZ229" i="6"/>
  <c r="EI229" i="6"/>
  <c r="EL229" i="6"/>
  <c r="EP229" i="6"/>
  <c r="AI17" i="6"/>
  <c r="AI19" i="6"/>
  <c r="AI20" i="6"/>
  <c r="AI21" i="6"/>
  <c r="AI22" i="6"/>
  <c r="AI23" i="6"/>
  <c r="AI24" i="6"/>
  <c r="AI25" i="6"/>
  <c r="AI26" i="6"/>
  <c r="AI27" i="6"/>
  <c r="AI28" i="6"/>
  <c r="AI29" i="6"/>
  <c r="AI31" i="6"/>
  <c r="AI33" i="6"/>
  <c r="AI34" i="6"/>
  <c r="AI35" i="6"/>
  <c r="AI36" i="6"/>
  <c r="AI37" i="6"/>
  <c r="AI38" i="6"/>
  <c r="AI39" i="6"/>
  <c r="AI40" i="6"/>
  <c r="AI41" i="6"/>
  <c r="AI42" i="6"/>
  <c r="AI43" i="6"/>
  <c r="AI45" i="6"/>
  <c r="AI47" i="6"/>
  <c r="AI48" i="6"/>
  <c r="AI49" i="6"/>
  <c r="AI50" i="6"/>
  <c r="AI51" i="6"/>
  <c r="AI52" i="6"/>
  <c r="AI53" i="6"/>
  <c r="AI54" i="6"/>
  <c r="AI55" i="6"/>
  <c r="AI56" i="6"/>
  <c r="AI57" i="6"/>
  <c r="AI58" i="6"/>
  <c r="AI59" i="6"/>
  <c r="AI60" i="6"/>
  <c r="AI62" i="6"/>
  <c r="AI63" i="6"/>
  <c r="AI64" i="6"/>
  <c r="AI65" i="6"/>
  <c r="AI67" i="6"/>
  <c r="AI68" i="6"/>
  <c r="AI69" i="6"/>
  <c r="AI70" i="6"/>
  <c r="AI71" i="6"/>
  <c r="AI72" i="6"/>
  <c r="AI73" i="6"/>
  <c r="AI74" i="6"/>
  <c r="AI75" i="6"/>
  <c r="AI78" i="6"/>
  <c r="AI80" i="6"/>
  <c r="AI81" i="6"/>
  <c r="AI84" i="6"/>
  <c r="AI85" i="6"/>
  <c r="AI86" i="6"/>
  <c r="AI87" i="6"/>
  <c r="AI88" i="6"/>
  <c r="AI89" i="6"/>
  <c r="AI90" i="6"/>
  <c r="AI92" i="6"/>
  <c r="AI94" i="6"/>
  <c r="AI95" i="6"/>
  <c r="AI96" i="6"/>
  <c r="AI98" i="6"/>
  <c r="AI99" i="6"/>
  <c r="AI100" i="6"/>
  <c r="AI101" i="6"/>
  <c r="AI102" i="6"/>
  <c r="AI103" i="6"/>
  <c r="AI104" i="6"/>
  <c r="AI105" i="6"/>
  <c r="AI107" i="6"/>
  <c r="AI108" i="6"/>
  <c r="AI109" i="6"/>
  <c r="AI110" i="6"/>
  <c r="AI111" i="6"/>
  <c r="AI112" i="6"/>
  <c r="AI113" i="6"/>
  <c r="AI114" i="6"/>
  <c r="AI115" i="6"/>
  <c r="AI116" i="6"/>
  <c r="AI117" i="6"/>
  <c r="AI120" i="6"/>
  <c r="AI122" i="6"/>
  <c r="AI123" i="6"/>
  <c r="AI124" i="6"/>
  <c r="AI126" i="6"/>
  <c r="AI127" i="6"/>
  <c r="AI128" i="6"/>
  <c r="AI129" i="6"/>
  <c r="AI130" i="6"/>
  <c r="AI132" i="6"/>
  <c r="AI133" i="6"/>
  <c r="AI134" i="6"/>
  <c r="AI135" i="6"/>
  <c r="AI137" i="6"/>
  <c r="AI138" i="6"/>
  <c r="AI139" i="6"/>
  <c r="AI140" i="6"/>
  <c r="AI141" i="6"/>
  <c r="AI142" i="6"/>
  <c r="AI143" i="6"/>
  <c r="AI144" i="6"/>
  <c r="AI145" i="6"/>
  <c r="AI146" i="6"/>
  <c r="AI147" i="6"/>
  <c r="AI148" i="6"/>
  <c r="AI149" i="6"/>
  <c r="AI150" i="6"/>
  <c r="AI153" i="6"/>
  <c r="AI154" i="6"/>
  <c r="AI155" i="6"/>
  <c r="AI156" i="6"/>
  <c r="AI157" i="6"/>
  <c r="AI158" i="6"/>
  <c r="AI159" i="6"/>
  <c r="AI161" i="6"/>
  <c r="AI162" i="6"/>
  <c r="AI164" i="6"/>
  <c r="AI165" i="6"/>
  <c r="AI168" i="6"/>
  <c r="AI169" i="6"/>
  <c r="AI170" i="6"/>
  <c r="AI171" i="6"/>
  <c r="AI172" i="6"/>
  <c r="AI173" i="6"/>
  <c r="AI176" i="6"/>
  <c r="AI178" i="6"/>
  <c r="AI179" i="6"/>
  <c r="AI180" i="6"/>
  <c r="AI182" i="6"/>
  <c r="AI183" i="6"/>
  <c r="AI184" i="6"/>
  <c r="AI186" i="6"/>
  <c r="AI187" i="6"/>
  <c r="AI188" i="6"/>
  <c r="AI189" i="6"/>
  <c r="AI190" i="6"/>
  <c r="AI191" i="6"/>
  <c r="AI192" i="6"/>
  <c r="AI193" i="6"/>
  <c r="AI194" i="6"/>
  <c r="AI195" i="6"/>
  <c r="AI198" i="6"/>
  <c r="AI200" i="6"/>
  <c r="AI201" i="6"/>
  <c r="AI202" i="6"/>
  <c r="AI203" i="6"/>
  <c r="AI204" i="6"/>
  <c r="AI205" i="6"/>
  <c r="AI206" i="6"/>
  <c r="AI207" i="6"/>
  <c r="AH17" i="6"/>
  <c r="AH19" i="6"/>
  <c r="AH20" i="6"/>
  <c r="AH21" i="6"/>
  <c r="AH22" i="6"/>
  <c r="AH23" i="6"/>
  <c r="AH24" i="6"/>
  <c r="AH25" i="6"/>
  <c r="AH26" i="6"/>
  <c r="AH27" i="6"/>
  <c r="AH28" i="6"/>
  <c r="AH29" i="6"/>
  <c r="AH31" i="6"/>
  <c r="AH33" i="6"/>
  <c r="AH34" i="6"/>
  <c r="AH35" i="6"/>
  <c r="AH36" i="6"/>
  <c r="AH37" i="6"/>
  <c r="AH38" i="6"/>
  <c r="AH39" i="6"/>
  <c r="AH40" i="6"/>
  <c r="AH41" i="6"/>
  <c r="AH42" i="6"/>
  <c r="AH43" i="6"/>
  <c r="AH45" i="6"/>
  <c r="AH47" i="6"/>
  <c r="AH48" i="6"/>
  <c r="AH49" i="6"/>
  <c r="AH50" i="6"/>
  <c r="AH51" i="6"/>
  <c r="AH52" i="6"/>
  <c r="AH53" i="6"/>
  <c r="AH54" i="6"/>
  <c r="AH55" i="6"/>
  <c r="AH56" i="6"/>
  <c r="AH57" i="6"/>
  <c r="AH58" i="6"/>
  <c r="AH59" i="6"/>
  <c r="AH60" i="6"/>
  <c r="AH62" i="6"/>
  <c r="AH63" i="6"/>
  <c r="AH64" i="6"/>
  <c r="AH65" i="6"/>
  <c r="AH67" i="6"/>
  <c r="AH68" i="6"/>
  <c r="AH69" i="6"/>
  <c r="AH70" i="6"/>
  <c r="AH71" i="6"/>
  <c r="AH72" i="6"/>
  <c r="AH73" i="6"/>
  <c r="AH74" i="6"/>
  <c r="AH75" i="6"/>
  <c r="AH78" i="6"/>
  <c r="AH80" i="6"/>
  <c r="AH81" i="6"/>
  <c r="AH84" i="6"/>
  <c r="AH85" i="6"/>
  <c r="AH86" i="6"/>
  <c r="AH87" i="6"/>
  <c r="AH88" i="6"/>
  <c r="AH89" i="6"/>
  <c r="AH90" i="6"/>
  <c r="AH92" i="6"/>
  <c r="AH94" i="6"/>
  <c r="AH95" i="6"/>
  <c r="AH96" i="6"/>
  <c r="AH98" i="6"/>
  <c r="AH99" i="6"/>
  <c r="AH100" i="6"/>
  <c r="AH101" i="6"/>
  <c r="AH102" i="6"/>
  <c r="AH103" i="6"/>
  <c r="AH104" i="6"/>
  <c r="AH105" i="6"/>
  <c r="AH107" i="6"/>
  <c r="AH108" i="6"/>
  <c r="AH109" i="6"/>
  <c r="AH110" i="6"/>
  <c r="AH111" i="6"/>
  <c r="AH112" i="6"/>
  <c r="AH113" i="6"/>
  <c r="AH114" i="6"/>
  <c r="AH115" i="6"/>
  <c r="AH116" i="6"/>
  <c r="AH117" i="6"/>
  <c r="AH120" i="6"/>
  <c r="AH122" i="6"/>
  <c r="AH123" i="6"/>
  <c r="AH124" i="6"/>
  <c r="AH126" i="6"/>
  <c r="AH127" i="6"/>
  <c r="AH128" i="6"/>
  <c r="AH129" i="6"/>
  <c r="AH130" i="6"/>
  <c r="AH132" i="6"/>
  <c r="AH133" i="6"/>
  <c r="AH134" i="6"/>
  <c r="AH135" i="6"/>
  <c r="AH137" i="6"/>
  <c r="AH138" i="6"/>
  <c r="AH139" i="6"/>
  <c r="AH140" i="6"/>
  <c r="AH141" i="6"/>
  <c r="AH142" i="6"/>
  <c r="AH143" i="6"/>
  <c r="AH144" i="6"/>
  <c r="AH145" i="6"/>
  <c r="AH146" i="6"/>
  <c r="AH147" i="6"/>
  <c r="AH148" i="6"/>
  <c r="AH149" i="6"/>
  <c r="AH150" i="6"/>
  <c r="AH153" i="6"/>
  <c r="AH154" i="6"/>
  <c r="AH155" i="6"/>
  <c r="AH156" i="6"/>
  <c r="AH157" i="6"/>
  <c r="AH158" i="6"/>
  <c r="AH159" i="6"/>
  <c r="AH161" i="6"/>
  <c r="AH162" i="6"/>
  <c r="AH164" i="6"/>
  <c r="AH165" i="6"/>
  <c r="AH168" i="6"/>
  <c r="AH169" i="6"/>
  <c r="AH170" i="6"/>
  <c r="AH171" i="6"/>
  <c r="AH172" i="6"/>
  <c r="AH173" i="6"/>
  <c r="AH176" i="6"/>
  <c r="AH178" i="6"/>
  <c r="AH179" i="6"/>
  <c r="AH180" i="6"/>
  <c r="AH182" i="6"/>
  <c r="AH183" i="6"/>
  <c r="AH184" i="6"/>
  <c r="AH186" i="6"/>
  <c r="AH187" i="6"/>
  <c r="AH188" i="6"/>
  <c r="AH189" i="6"/>
  <c r="AH190" i="6"/>
  <c r="AH191" i="6"/>
  <c r="AH192" i="6"/>
  <c r="AH193" i="6"/>
  <c r="AH194" i="6"/>
  <c r="AH195" i="6"/>
  <c r="AH198" i="6"/>
  <c r="AH200" i="6"/>
  <c r="AH201" i="6"/>
  <c r="AH202" i="6"/>
  <c r="AH203" i="6"/>
  <c r="AH204" i="6"/>
  <c r="AH205" i="6"/>
  <c r="AH206" i="6"/>
  <c r="AH207"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16" i="6"/>
  <c r="AO17" i="6"/>
  <c r="AP17" i="6"/>
  <c r="AX17" i="6"/>
  <c r="AY17" i="6"/>
  <c r="CB17" i="6"/>
  <c r="CQ17" i="6" s="1"/>
  <c r="CC17" i="6"/>
  <c r="CR17" i="6" s="1"/>
  <c r="CD17" i="6"/>
  <c r="CE17" i="6"/>
  <c r="CF17" i="6"/>
  <c r="CG17" i="6"/>
  <c r="CH17" i="6"/>
  <c r="CI17" i="6"/>
  <c r="CX17" i="6" s="1"/>
  <c r="CJ17" i="6"/>
  <c r="CY17" i="6" s="1"/>
  <c r="CS17" i="6"/>
  <c r="CT17" i="6"/>
  <c r="EI17" i="6"/>
  <c r="EL17" i="6"/>
  <c r="EP17" i="6"/>
  <c r="AO18" i="6"/>
  <c r="AP18" i="6"/>
  <c r="AX18" i="6"/>
  <c r="AV18" i="6" s="1"/>
  <c r="AY18" i="6"/>
  <c r="CB18" i="6"/>
  <c r="CQ18" i="6" s="1"/>
  <c r="CC18" i="6"/>
  <c r="CD18" i="6"/>
  <c r="CS18" i="6" s="1"/>
  <c r="CE18" i="6"/>
  <c r="CF18" i="6"/>
  <c r="CU18" i="6" s="1"/>
  <c r="CG18" i="6"/>
  <c r="CV18" i="6" s="1"/>
  <c r="CH18" i="6"/>
  <c r="CW18" i="6" s="1"/>
  <c r="CI18" i="6"/>
  <c r="CJ18" i="6"/>
  <c r="CX18" i="6"/>
  <c r="CY18" i="6"/>
  <c r="EI18" i="6"/>
  <c r="EL18" i="6"/>
  <c r="EP18" i="6"/>
  <c r="AO19" i="6"/>
  <c r="AP19" i="6"/>
  <c r="AX19" i="6"/>
  <c r="AY19" i="6"/>
  <c r="AV19" i="6" s="1"/>
  <c r="CB19" i="6"/>
  <c r="CC19" i="6"/>
  <c r="CD19" i="6"/>
  <c r="CS19" i="6" s="1"/>
  <c r="CE19" i="6"/>
  <c r="CF19" i="6"/>
  <c r="CU19" i="6" s="1"/>
  <c r="CG19" i="6"/>
  <c r="BA19" i="6" s="1"/>
  <c r="CH19" i="6"/>
  <c r="CI19" i="6"/>
  <c r="CX19" i="6" s="1"/>
  <c r="CJ19" i="6"/>
  <c r="CR19" i="6"/>
  <c r="CT19" i="6"/>
  <c r="EI19" i="6"/>
  <c r="EL19" i="6"/>
  <c r="EP19" i="6"/>
  <c r="AO20" i="6"/>
  <c r="AP20" i="6"/>
  <c r="AX20" i="6"/>
  <c r="AY20" i="6"/>
  <c r="CB20" i="6"/>
  <c r="CC20" i="6"/>
  <c r="CD20" i="6"/>
  <c r="CE20" i="6"/>
  <c r="CF20" i="6"/>
  <c r="CU20" i="6" s="1"/>
  <c r="CG20" i="6"/>
  <c r="CH20" i="6"/>
  <c r="CI20" i="6"/>
  <c r="CX20" i="6" s="1"/>
  <c r="CJ20" i="6"/>
  <c r="CY20" i="6" s="1"/>
  <c r="CR20" i="6"/>
  <c r="CS20" i="6"/>
  <c r="CW20" i="6"/>
  <c r="EI20" i="6"/>
  <c r="EL20" i="6"/>
  <c r="EP20" i="6"/>
  <c r="AO21" i="6"/>
  <c r="AP21" i="6"/>
  <c r="AX21" i="6"/>
  <c r="AY21" i="6"/>
  <c r="CB21" i="6"/>
  <c r="CC21" i="6"/>
  <c r="CR21" i="6" s="1"/>
  <c r="CD21" i="6"/>
  <c r="CE21" i="6"/>
  <c r="CF21" i="6"/>
  <c r="CU21" i="6" s="1"/>
  <c r="CG21" i="6"/>
  <c r="CV21" i="6" s="1"/>
  <c r="CH21" i="6"/>
  <c r="CW21" i="6" s="1"/>
  <c r="CI21" i="6"/>
  <c r="CX21" i="6" s="1"/>
  <c r="CJ21" i="6"/>
  <c r="CY21" i="6" s="1"/>
  <c r="CQ21" i="6"/>
  <c r="EI21" i="6"/>
  <c r="EL21" i="6"/>
  <c r="EP21" i="6"/>
  <c r="AO22" i="6"/>
  <c r="AP22" i="6"/>
  <c r="AX22" i="6"/>
  <c r="AY22" i="6"/>
  <c r="CB22" i="6"/>
  <c r="CQ22" i="6" s="1"/>
  <c r="CC22" i="6"/>
  <c r="CD22" i="6"/>
  <c r="CE22" i="6"/>
  <c r="CT22" i="6" s="1"/>
  <c r="CF22" i="6"/>
  <c r="CU22" i="6" s="1"/>
  <c r="CG22" i="6"/>
  <c r="CV22" i="6" s="1"/>
  <c r="CH22" i="6"/>
  <c r="CI22" i="6"/>
  <c r="CJ22" i="6"/>
  <c r="CY22" i="6" s="1"/>
  <c r="CR22" i="6"/>
  <c r="CW22" i="6"/>
  <c r="EI22" i="6"/>
  <c r="EL22" i="6"/>
  <c r="EP22" i="6"/>
  <c r="AO23" i="6"/>
  <c r="AP23" i="6"/>
  <c r="AX23" i="6"/>
  <c r="AY23" i="6"/>
  <c r="CB23" i="6"/>
  <c r="CQ23" i="6" s="1"/>
  <c r="CC23" i="6"/>
  <c r="CD23" i="6"/>
  <c r="CS23" i="6" s="1"/>
  <c r="CE23" i="6"/>
  <c r="CT23" i="6" s="1"/>
  <c r="CF23" i="6"/>
  <c r="CG23" i="6"/>
  <c r="CV23" i="6" s="1"/>
  <c r="CH23" i="6"/>
  <c r="CI23" i="6"/>
  <c r="CX23" i="6" s="1"/>
  <c r="CJ23" i="6"/>
  <c r="CY23" i="6" s="1"/>
  <c r="CR23" i="6"/>
  <c r="CW23" i="6"/>
  <c r="EI23" i="6"/>
  <c r="EL23" i="6"/>
  <c r="EP23" i="6"/>
  <c r="AO24" i="6"/>
  <c r="AP24" i="6"/>
  <c r="AX24" i="6"/>
  <c r="AV24" i="6" s="1"/>
  <c r="AY24" i="6"/>
  <c r="CB24" i="6"/>
  <c r="CQ24" i="6" s="1"/>
  <c r="CC24" i="6"/>
  <c r="CD24" i="6"/>
  <c r="CS24" i="6" s="1"/>
  <c r="CE24" i="6"/>
  <c r="CT24" i="6" s="1"/>
  <c r="CF24" i="6"/>
  <c r="CU24" i="6" s="1"/>
  <c r="CG24" i="6"/>
  <c r="CH24" i="6"/>
  <c r="CI24" i="6"/>
  <c r="CJ24" i="6"/>
  <c r="CY24" i="6" s="1"/>
  <c r="CW24" i="6"/>
  <c r="EI24" i="6"/>
  <c r="EL24" i="6"/>
  <c r="EP24" i="6"/>
  <c r="AO25" i="6"/>
  <c r="AP25" i="6"/>
  <c r="AX25" i="6"/>
  <c r="AY25" i="6"/>
  <c r="CB25" i="6"/>
  <c r="CQ25" i="6" s="1"/>
  <c r="CC25" i="6"/>
  <c r="CR25" i="6" s="1"/>
  <c r="CD25" i="6"/>
  <c r="CS25" i="6" s="1"/>
  <c r="CE25" i="6"/>
  <c r="CT25" i="6" s="1"/>
  <c r="CF25" i="6"/>
  <c r="CU25" i="6" s="1"/>
  <c r="CG25" i="6"/>
  <c r="CH25" i="6"/>
  <c r="CI25" i="6"/>
  <c r="CX25" i="6" s="1"/>
  <c r="CJ25" i="6"/>
  <c r="CY25" i="6" s="1"/>
  <c r="CV25" i="6"/>
  <c r="EI25" i="6"/>
  <c r="EL25" i="6"/>
  <c r="EP25" i="6"/>
  <c r="AO26" i="6"/>
  <c r="AP26" i="6"/>
  <c r="AX26" i="6"/>
  <c r="AY26" i="6"/>
  <c r="CB26" i="6"/>
  <c r="CQ26" i="6" s="1"/>
  <c r="CC26" i="6"/>
  <c r="CD26" i="6"/>
  <c r="CS26" i="6" s="1"/>
  <c r="CE26" i="6"/>
  <c r="CF26" i="6"/>
  <c r="CU26" i="6" s="1"/>
  <c r="CG26" i="6"/>
  <c r="CH26" i="6"/>
  <c r="CW26" i="6" s="1"/>
  <c r="CI26" i="6"/>
  <c r="CX26" i="6" s="1"/>
  <c r="CJ26" i="6"/>
  <c r="CY26" i="6" s="1"/>
  <c r="CR26" i="6"/>
  <c r="EI26" i="6"/>
  <c r="EL26" i="6"/>
  <c r="EP26" i="6"/>
  <c r="AO27" i="6"/>
  <c r="AP27" i="6"/>
  <c r="AX27" i="6"/>
  <c r="AY27" i="6"/>
  <c r="CB27" i="6"/>
  <c r="CC27" i="6"/>
  <c r="CD27" i="6"/>
  <c r="CE27" i="6"/>
  <c r="CF27" i="6"/>
  <c r="CU27" i="6" s="1"/>
  <c r="CG27" i="6"/>
  <c r="CH27" i="6"/>
  <c r="CI27" i="6"/>
  <c r="CX27" i="6" s="1"/>
  <c r="CJ27" i="6"/>
  <c r="CR27" i="6"/>
  <c r="CT27" i="6"/>
  <c r="CV27" i="6"/>
  <c r="CW27" i="6"/>
  <c r="EI27" i="6"/>
  <c r="EL27" i="6"/>
  <c r="EP27" i="6"/>
  <c r="AO28" i="6"/>
  <c r="AP28" i="6"/>
  <c r="AX28" i="6"/>
  <c r="AV28" i="6" s="1"/>
  <c r="AY28" i="6"/>
  <c r="CB28" i="6"/>
  <c r="CQ28" i="6" s="1"/>
  <c r="CC28" i="6"/>
  <c r="CR28" i="6" s="1"/>
  <c r="CD28" i="6"/>
  <c r="CE28" i="6"/>
  <c r="CT28" i="6" s="1"/>
  <c r="CF28" i="6"/>
  <c r="CU28" i="6" s="1"/>
  <c r="CG28" i="6"/>
  <c r="CH28" i="6"/>
  <c r="CW28" i="6" s="1"/>
  <c r="CI28" i="6"/>
  <c r="CJ28" i="6"/>
  <c r="CY28" i="6" s="1"/>
  <c r="CS28" i="6"/>
  <c r="EI28" i="6"/>
  <c r="EL28" i="6"/>
  <c r="EP28" i="6"/>
  <c r="AO29" i="6"/>
  <c r="AP29" i="6"/>
  <c r="AX29" i="6"/>
  <c r="AY29" i="6"/>
  <c r="CB29" i="6"/>
  <c r="CC29" i="6"/>
  <c r="CD29" i="6"/>
  <c r="CS29" i="6" s="1"/>
  <c r="CE29" i="6"/>
  <c r="CT29" i="6" s="1"/>
  <c r="CF29" i="6"/>
  <c r="CU29" i="6" s="1"/>
  <c r="CG29" i="6"/>
  <c r="CH29" i="6"/>
  <c r="CI29" i="6"/>
  <c r="CX29" i="6" s="1"/>
  <c r="CJ29" i="6"/>
  <c r="CQ29" i="6"/>
  <c r="CY29" i="6"/>
  <c r="EI29" i="6"/>
  <c r="EL29" i="6"/>
  <c r="EP29" i="6"/>
  <c r="AO30" i="6"/>
  <c r="AP30" i="6"/>
  <c r="AX30" i="6"/>
  <c r="AY30" i="6"/>
  <c r="CB30" i="6"/>
  <c r="CC30" i="6"/>
  <c r="CR30" i="6" s="1"/>
  <c r="CD30" i="6"/>
  <c r="CS30" i="6" s="1"/>
  <c r="CE30" i="6"/>
  <c r="CF30" i="6"/>
  <c r="CG30" i="6"/>
  <c r="CV30" i="6" s="1"/>
  <c r="CH30" i="6"/>
  <c r="CW30" i="6" s="1"/>
  <c r="CI30" i="6"/>
  <c r="CJ30" i="6"/>
  <c r="CY30" i="6" s="1"/>
  <c r="CX30" i="6"/>
  <c r="EI30" i="6"/>
  <c r="EL30" i="6"/>
  <c r="EP30" i="6"/>
  <c r="AO31" i="6"/>
  <c r="AP31" i="6"/>
  <c r="AX31" i="6"/>
  <c r="AY31" i="6"/>
  <c r="CB31" i="6"/>
  <c r="CQ31" i="6" s="1"/>
  <c r="CC31" i="6"/>
  <c r="CR31" i="6" s="1"/>
  <c r="CD31" i="6"/>
  <c r="CS31" i="6" s="1"/>
  <c r="CE31" i="6"/>
  <c r="CF31" i="6"/>
  <c r="CG31" i="6"/>
  <c r="CH31" i="6"/>
  <c r="CI31" i="6"/>
  <c r="CX31" i="6" s="1"/>
  <c r="CJ31" i="6"/>
  <c r="CY31" i="6" s="1"/>
  <c r="CT31" i="6"/>
  <c r="CW31" i="6"/>
  <c r="EI31" i="6"/>
  <c r="EL31" i="6"/>
  <c r="EP31" i="6"/>
  <c r="AO32" i="6"/>
  <c r="AP32" i="6"/>
  <c r="AX32" i="6"/>
  <c r="AV32" i="6" s="1"/>
  <c r="AY32" i="6"/>
  <c r="CB32" i="6"/>
  <c r="CQ32" i="6" s="1"/>
  <c r="CC32" i="6"/>
  <c r="CD32" i="6"/>
  <c r="CE32" i="6"/>
  <c r="CT32" i="6" s="1"/>
  <c r="CF32" i="6"/>
  <c r="CU32" i="6" s="1"/>
  <c r="CG32" i="6"/>
  <c r="CV32" i="6" s="1"/>
  <c r="CH32" i="6"/>
  <c r="CW32" i="6" s="1"/>
  <c r="CI32" i="6"/>
  <c r="CJ32" i="6"/>
  <c r="CY32" i="6" s="1"/>
  <c r="CS32" i="6"/>
  <c r="EI32" i="6"/>
  <c r="EL32" i="6"/>
  <c r="EP32" i="6"/>
  <c r="AO33" i="6"/>
  <c r="AP33" i="6"/>
  <c r="AX33" i="6"/>
  <c r="AY33" i="6"/>
  <c r="CB33" i="6"/>
  <c r="CQ33" i="6" s="1"/>
  <c r="CC33" i="6"/>
  <c r="CD33" i="6"/>
  <c r="CE33" i="6"/>
  <c r="CT33" i="6" s="1"/>
  <c r="CF33" i="6"/>
  <c r="CG33" i="6"/>
  <c r="CH33" i="6"/>
  <c r="CI33" i="6"/>
  <c r="CJ33" i="6"/>
  <c r="CY33" i="6" s="1"/>
  <c r="CR33" i="6"/>
  <c r="CV33" i="6"/>
  <c r="EI33" i="6"/>
  <c r="EL33" i="6"/>
  <c r="EP33" i="6"/>
  <c r="AO34" i="6"/>
  <c r="AP34" i="6"/>
  <c r="AX34" i="6"/>
  <c r="AV34" i="6" s="1"/>
  <c r="AY34" i="6"/>
  <c r="CB34" i="6"/>
  <c r="CC34" i="6"/>
  <c r="CD34" i="6"/>
  <c r="CS34" i="6" s="1"/>
  <c r="CE34" i="6"/>
  <c r="CT34" i="6" s="1"/>
  <c r="CF34" i="6"/>
  <c r="CG34" i="6"/>
  <c r="BA34" i="6" s="1"/>
  <c r="CH34" i="6"/>
  <c r="CW34" i="6" s="1"/>
  <c r="CI34" i="6"/>
  <c r="CX34" i="6" s="1"/>
  <c r="CJ34" i="6"/>
  <c r="CU34" i="6"/>
  <c r="EI34" i="6"/>
  <c r="EL34" i="6"/>
  <c r="EP34" i="6"/>
  <c r="AO35" i="6"/>
  <c r="AP35" i="6"/>
  <c r="AX35" i="6"/>
  <c r="AY35" i="6"/>
  <c r="CB35" i="6"/>
  <c r="CQ35" i="6" s="1"/>
  <c r="CC35" i="6"/>
  <c r="CD35" i="6"/>
  <c r="CE35" i="6"/>
  <c r="CT35" i="6" s="1"/>
  <c r="CF35" i="6"/>
  <c r="CG35" i="6"/>
  <c r="CH35" i="6"/>
  <c r="CW35" i="6" s="1"/>
  <c r="CI35" i="6"/>
  <c r="CX35" i="6" s="1"/>
  <c r="CJ35" i="6"/>
  <c r="CY35" i="6" s="1"/>
  <c r="CR35" i="6"/>
  <c r="EI35" i="6"/>
  <c r="EL35" i="6"/>
  <c r="EP35" i="6"/>
  <c r="AO36" i="6"/>
  <c r="AP36" i="6"/>
  <c r="AX36" i="6"/>
  <c r="AV36" i="6" s="1"/>
  <c r="AY36" i="6"/>
  <c r="CB36" i="6"/>
  <c r="CC36" i="6"/>
  <c r="CR36" i="6" s="1"/>
  <c r="CD36" i="6"/>
  <c r="CE36" i="6"/>
  <c r="CF36" i="6"/>
  <c r="CG36" i="6"/>
  <c r="CV36" i="6" s="1"/>
  <c r="CH36" i="6"/>
  <c r="CW36" i="6" s="1"/>
  <c r="CI36" i="6"/>
  <c r="CJ36" i="6"/>
  <c r="CQ36" i="6"/>
  <c r="CS36" i="6"/>
  <c r="CX36" i="6"/>
  <c r="CY36" i="6"/>
  <c r="EI36" i="6"/>
  <c r="EL36" i="6"/>
  <c r="EP36" i="6"/>
  <c r="AO37" i="6"/>
  <c r="AP37" i="6"/>
  <c r="AX37" i="6"/>
  <c r="AY37" i="6"/>
  <c r="CB37" i="6"/>
  <c r="CC37" i="6"/>
  <c r="CR37" i="6" s="1"/>
  <c r="CD37" i="6"/>
  <c r="CE37" i="6"/>
  <c r="CF37" i="6"/>
  <c r="CG37" i="6"/>
  <c r="BA37" i="6" s="1"/>
  <c r="CH37" i="6"/>
  <c r="CI37" i="6"/>
  <c r="CX37" i="6" s="1"/>
  <c r="CJ37" i="6"/>
  <c r="CS37" i="6"/>
  <c r="CT37" i="6"/>
  <c r="EI37" i="6"/>
  <c r="EL37" i="6"/>
  <c r="EP37" i="6"/>
  <c r="AO38" i="6"/>
  <c r="AP38" i="6"/>
  <c r="AX38" i="6"/>
  <c r="AV38" i="6" s="1"/>
  <c r="AY38" i="6"/>
  <c r="CB38" i="6"/>
  <c r="CQ38" i="6" s="1"/>
  <c r="CC38" i="6"/>
  <c r="CD38" i="6"/>
  <c r="CE38" i="6"/>
  <c r="BA38" i="6" s="1"/>
  <c r="CF38" i="6"/>
  <c r="CU38" i="6" s="1"/>
  <c r="CG38" i="6"/>
  <c r="CH38" i="6"/>
  <c r="CI38" i="6"/>
  <c r="CX38" i="6" s="1"/>
  <c r="CJ38" i="6"/>
  <c r="CY38" i="6" s="1"/>
  <c r="CR38" i="6"/>
  <c r="CS38" i="6"/>
  <c r="EI38" i="6"/>
  <c r="EL38" i="6"/>
  <c r="EP38" i="6"/>
  <c r="AO39" i="6"/>
  <c r="AP39" i="6"/>
  <c r="AX39" i="6"/>
  <c r="AV39" i="6" s="1"/>
  <c r="AY39" i="6"/>
  <c r="CB39" i="6"/>
  <c r="CC39" i="6"/>
  <c r="CD39" i="6"/>
  <c r="CE39" i="6"/>
  <c r="CF39" i="6"/>
  <c r="CU39" i="6" s="1"/>
  <c r="CG39" i="6"/>
  <c r="CH39" i="6"/>
  <c r="CW39" i="6" s="1"/>
  <c r="CI39" i="6"/>
  <c r="CJ39" i="6"/>
  <c r="CV39" i="6"/>
  <c r="CX39" i="6"/>
  <c r="EI39" i="6"/>
  <c r="EL39" i="6"/>
  <c r="EP39" i="6"/>
  <c r="AO40" i="6"/>
  <c r="AP40" i="6"/>
  <c r="AX40" i="6"/>
  <c r="AY40" i="6"/>
  <c r="CB40" i="6"/>
  <c r="CC40" i="6"/>
  <c r="CR40" i="6" s="1"/>
  <c r="CD40" i="6"/>
  <c r="CS40" i="6" s="1"/>
  <c r="CE40" i="6"/>
  <c r="CT40" i="6" s="1"/>
  <c r="CF40" i="6"/>
  <c r="CU40" i="6" s="1"/>
  <c r="CG40" i="6"/>
  <c r="CH40" i="6"/>
  <c r="CI40" i="6"/>
  <c r="CJ40" i="6"/>
  <c r="CW40" i="6"/>
  <c r="EI40" i="6"/>
  <c r="EL40" i="6"/>
  <c r="EP40" i="6"/>
  <c r="AO41" i="6"/>
  <c r="AP41" i="6"/>
  <c r="AX41" i="6"/>
  <c r="AV41" i="6" s="1"/>
  <c r="AY41" i="6"/>
  <c r="CB41" i="6"/>
  <c r="CC41" i="6"/>
  <c r="CD41" i="6"/>
  <c r="CS41" i="6" s="1"/>
  <c r="CE41" i="6"/>
  <c r="CF41" i="6"/>
  <c r="CG41" i="6"/>
  <c r="CH41" i="6"/>
  <c r="CW41" i="6" s="1"/>
  <c r="CI41" i="6"/>
  <c r="CX41" i="6" s="1"/>
  <c r="CJ41" i="6"/>
  <c r="CT41" i="6"/>
  <c r="EI41" i="6"/>
  <c r="EL41" i="6"/>
  <c r="EP41" i="6"/>
  <c r="AO42" i="6"/>
  <c r="AP42" i="6"/>
  <c r="AX42" i="6"/>
  <c r="AY42" i="6"/>
  <c r="CB42" i="6"/>
  <c r="CC42" i="6"/>
  <c r="CR42" i="6" s="1"/>
  <c r="CD42" i="6"/>
  <c r="CS42" i="6" s="1"/>
  <c r="CE42" i="6"/>
  <c r="CT42" i="6" s="1"/>
  <c r="CF42" i="6"/>
  <c r="CG42" i="6"/>
  <c r="CH42" i="6"/>
  <c r="CI42" i="6"/>
  <c r="CJ42" i="6"/>
  <c r="CY42" i="6" s="1"/>
  <c r="CQ42" i="6"/>
  <c r="CU42" i="6"/>
  <c r="EI42" i="6"/>
  <c r="EL42" i="6"/>
  <c r="EP42" i="6"/>
  <c r="AO43" i="6"/>
  <c r="AP43" i="6"/>
  <c r="AX43" i="6"/>
  <c r="AY43" i="6"/>
  <c r="CB43" i="6"/>
  <c r="CQ43" i="6" s="1"/>
  <c r="CC43" i="6"/>
  <c r="CR43" i="6" s="1"/>
  <c r="CD43" i="6"/>
  <c r="CS43" i="6" s="1"/>
  <c r="CE43" i="6"/>
  <c r="CF43" i="6"/>
  <c r="CG43" i="6"/>
  <c r="BA43" i="6" s="1"/>
  <c r="CH43" i="6"/>
  <c r="CW43" i="6" s="1"/>
  <c r="CI43" i="6"/>
  <c r="CJ43" i="6"/>
  <c r="CY43" i="6" s="1"/>
  <c r="CV43" i="6"/>
  <c r="EI43" i="6"/>
  <c r="EL43" i="6"/>
  <c r="EP43" i="6"/>
  <c r="AO44" i="6"/>
  <c r="AP44" i="6"/>
  <c r="AX44" i="6"/>
  <c r="AV44" i="6" s="1"/>
  <c r="AY44" i="6"/>
  <c r="CB44" i="6"/>
  <c r="CC44" i="6"/>
  <c r="CD44" i="6"/>
  <c r="CS44" i="6" s="1"/>
  <c r="CE44" i="6"/>
  <c r="CT44" i="6" s="1"/>
  <c r="CF44" i="6"/>
  <c r="CU44" i="6" s="1"/>
  <c r="CG44" i="6"/>
  <c r="CV44" i="6" s="1"/>
  <c r="CH44" i="6"/>
  <c r="CW44" i="6" s="1"/>
  <c r="CI44" i="6"/>
  <c r="CX44" i="6" s="1"/>
  <c r="CJ44" i="6"/>
  <c r="EI44" i="6"/>
  <c r="EL44" i="6"/>
  <c r="EP44" i="6"/>
  <c r="AO45" i="6"/>
  <c r="AP45" i="6"/>
  <c r="AX45" i="6"/>
  <c r="AY45" i="6"/>
  <c r="CB45" i="6"/>
  <c r="CQ45" i="6" s="1"/>
  <c r="CC45" i="6"/>
  <c r="CR45" i="6" s="1"/>
  <c r="CD45" i="6"/>
  <c r="CS45" i="6" s="1"/>
  <c r="CE45" i="6"/>
  <c r="CF45" i="6"/>
  <c r="CU45" i="6" s="1"/>
  <c r="CG45" i="6"/>
  <c r="BA45" i="6" s="1"/>
  <c r="CH45" i="6"/>
  <c r="CI45" i="6"/>
  <c r="CX45" i="6" s="1"/>
  <c r="CJ45" i="6"/>
  <c r="CY45" i="6" s="1"/>
  <c r="CT45" i="6"/>
  <c r="EI45" i="6"/>
  <c r="EL45" i="6"/>
  <c r="EP45" i="6"/>
  <c r="AO46" i="6"/>
  <c r="AP46" i="6"/>
  <c r="AX46" i="6"/>
  <c r="AY46" i="6"/>
  <c r="CB46" i="6"/>
  <c r="CQ46" i="6" s="1"/>
  <c r="CC46" i="6"/>
  <c r="CR46" i="6" s="1"/>
  <c r="CD46" i="6"/>
  <c r="CE46" i="6"/>
  <c r="CF46" i="6"/>
  <c r="CG46" i="6"/>
  <c r="CV46" i="6" s="1"/>
  <c r="CH46" i="6"/>
  <c r="CW46" i="6" s="1"/>
  <c r="CI46" i="6"/>
  <c r="CX46" i="6" s="1"/>
  <c r="CJ46" i="6"/>
  <c r="CY46" i="6" s="1"/>
  <c r="CU46" i="6"/>
  <c r="EI46" i="6"/>
  <c r="EL46" i="6"/>
  <c r="EP46" i="6"/>
  <c r="AO47" i="6"/>
  <c r="AP47" i="6"/>
  <c r="AX47" i="6"/>
  <c r="AY47" i="6"/>
  <c r="AV47" i="6" s="1"/>
  <c r="CB47" i="6"/>
  <c r="CC47" i="6"/>
  <c r="CD47" i="6"/>
  <c r="CS47" i="6" s="1"/>
  <c r="CE47" i="6"/>
  <c r="CF47" i="6"/>
  <c r="CG47" i="6"/>
  <c r="CV47" i="6" s="1"/>
  <c r="CH47" i="6"/>
  <c r="CW47" i="6" s="1"/>
  <c r="CI47" i="6"/>
  <c r="CJ47" i="6"/>
  <c r="CR47" i="6"/>
  <c r="CU47" i="6"/>
  <c r="EI47" i="6"/>
  <c r="EL47" i="6"/>
  <c r="EP47" i="6"/>
  <c r="AO48" i="6"/>
  <c r="AP48" i="6"/>
  <c r="AX48" i="6"/>
  <c r="AY48" i="6"/>
  <c r="AV48" i="6" s="1"/>
  <c r="CB48" i="6"/>
  <c r="CQ48" i="6" s="1"/>
  <c r="CC48" i="6"/>
  <c r="CD48" i="6"/>
  <c r="CS48" i="6" s="1"/>
  <c r="CE48" i="6"/>
  <c r="CT48" i="6" s="1"/>
  <c r="CF48" i="6"/>
  <c r="CG48" i="6"/>
  <c r="CH48" i="6"/>
  <c r="CW48" i="6" s="1"/>
  <c r="CI48" i="6"/>
  <c r="CX48" i="6" s="1"/>
  <c r="CJ48" i="6"/>
  <c r="CY48" i="6" s="1"/>
  <c r="CR48" i="6"/>
  <c r="EI48" i="6"/>
  <c r="EL48" i="6"/>
  <c r="EP48" i="6"/>
  <c r="AO49" i="6"/>
  <c r="AP49" i="6"/>
  <c r="AX49" i="6"/>
  <c r="AV49" i="6" s="1"/>
  <c r="AY49" i="6"/>
  <c r="CB49" i="6"/>
  <c r="CC49" i="6"/>
  <c r="CR49" i="6" s="1"/>
  <c r="CD49" i="6"/>
  <c r="CE49" i="6"/>
  <c r="CF49" i="6"/>
  <c r="CG49" i="6"/>
  <c r="CV49" i="6" s="1"/>
  <c r="CH49" i="6"/>
  <c r="CI49" i="6"/>
  <c r="CX49" i="6" s="1"/>
  <c r="CJ49" i="6"/>
  <c r="CY49" i="6" s="1"/>
  <c r="CU49" i="6"/>
  <c r="EI49" i="6"/>
  <c r="EL49" i="6"/>
  <c r="EP49" i="6"/>
  <c r="AO50" i="6"/>
  <c r="AP50" i="6"/>
  <c r="AX50" i="6"/>
  <c r="AY50" i="6"/>
  <c r="CB50" i="6"/>
  <c r="CQ50" i="6" s="1"/>
  <c r="CC50" i="6"/>
  <c r="CR50" i="6" s="1"/>
  <c r="CD50" i="6"/>
  <c r="CE50" i="6"/>
  <c r="CF50" i="6"/>
  <c r="CU50" i="6" s="1"/>
  <c r="CG50" i="6"/>
  <c r="CH50" i="6"/>
  <c r="CI50" i="6"/>
  <c r="CJ50" i="6"/>
  <c r="CY50" i="6" s="1"/>
  <c r="EI50" i="6"/>
  <c r="EL50" i="6"/>
  <c r="EP50" i="6"/>
  <c r="AO51" i="6"/>
  <c r="AP51" i="6"/>
  <c r="AX51" i="6"/>
  <c r="AY51" i="6"/>
  <c r="CB51" i="6"/>
  <c r="CC51" i="6"/>
  <c r="CD51" i="6"/>
  <c r="CS51" i="6" s="1"/>
  <c r="CE51" i="6"/>
  <c r="CT51" i="6" s="1"/>
  <c r="CF51" i="6"/>
  <c r="CG51" i="6"/>
  <c r="CV51" i="6" s="1"/>
  <c r="CH51" i="6"/>
  <c r="CW51" i="6" s="1"/>
  <c r="CI51" i="6"/>
  <c r="CX51" i="6" s="1"/>
  <c r="CJ51" i="6"/>
  <c r="CY51" i="6" s="1"/>
  <c r="CQ51" i="6"/>
  <c r="EI51" i="6"/>
  <c r="EL51" i="6"/>
  <c r="EP51" i="6"/>
  <c r="AO52" i="6"/>
  <c r="AP52" i="6"/>
  <c r="AX52" i="6"/>
  <c r="AY52" i="6"/>
  <c r="CB52" i="6"/>
  <c r="CC52" i="6"/>
  <c r="CD52" i="6"/>
  <c r="CS52" i="6" s="1"/>
  <c r="CE52" i="6"/>
  <c r="CF52" i="6"/>
  <c r="CU52" i="6" s="1"/>
  <c r="CG52" i="6"/>
  <c r="CH52" i="6"/>
  <c r="CI52" i="6"/>
  <c r="CJ52" i="6"/>
  <c r="CY52" i="6" s="1"/>
  <c r="CT52" i="6"/>
  <c r="EI52" i="6"/>
  <c r="EL52" i="6"/>
  <c r="EP52" i="6"/>
  <c r="AO53" i="6"/>
  <c r="AP53" i="6"/>
  <c r="AX53" i="6"/>
  <c r="AV53" i="6" s="1"/>
  <c r="AY53" i="6"/>
  <c r="CB53" i="6"/>
  <c r="CQ53" i="6" s="1"/>
  <c r="CC53" i="6"/>
  <c r="CD53" i="6"/>
  <c r="CS53" i="6" s="1"/>
  <c r="CE53" i="6"/>
  <c r="CF53" i="6"/>
  <c r="CU53" i="6" s="1"/>
  <c r="CG53" i="6"/>
  <c r="CH53" i="6"/>
  <c r="CW53" i="6" s="1"/>
  <c r="CI53" i="6"/>
  <c r="CJ53" i="6"/>
  <c r="CY53" i="6" s="1"/>
  <c r="CV53" i="6"/>
  <c r="EI53" i="6"/>
  <c r="EL53" i="6"/>
  <c r="EP53" i="6"/>
  <c r="AO54" i="6"/>
  <c r="AP54" i="6"/>
  <c r="AX54" i="6"/>
  <c r="AV54" i="6" s="1"/>
  <c r="AY54" i="6"/>
  <c r="CB54" i="6"/>
  <c r="CQ54" i="6" s="1"/>
  <c r="CC54" i="6"/>
  <c r="CD54" i="6"/>
  <c r="CE54" i="6"/>
  <c r="CF54" i="6"/>
  <c r="CU54" i="6" s="1"/>
  <c r="CG54" i="6"/>
  <c r="CH54" i="6"/>
  <c r="CI54" i="6"/>
  <c r="CX54" i="6" s="1"/>
  <c r="CJ54" i="6"/>
  <c r="CR54" i="6"/>
  <c r="CS54" i="6"/>
  <c r="CT54" i="6"/>
  <c r="EI54" i="6"/>
  <c r="EL54" i="6"/>
  <c r="EP54" i="6"/>
  <c r="AO55" i="6"/>
  <c r="AP55" i="6"/>
  <c r="AX55" i="6"/>
  <c r="AY55" i="6"/>
  <c r="CB55" i="6"/>
  <c r="CC55" i="6"/>
  <c r="CR55" i="6" s="1"/>
  <c r="CD55" i="6"/>
  <c r="CS55" i="6" s="1"/>
  <c r="CE55" i="6"/>
  <c r="CT55" i="6" s="1"/>
  <c r="CF55" i="6"/>
  <c r="CG55" i="6"/>
  <c r="CH55" i="6"/>
  <c r="CI55" i="6"/>
  <c r="CJ55" i="6"/>
  <c r="CY55" i="6" s="1"/>
  <c r="CX55" i="6"/>
  <c r="EI55" i="6"/>
  <c r="EL55" i="6"/>
  <c r="EP55" i="6"/>
  <c r="AO56" i="6"/>
  <c r="AP56" i="6"/>
  <c r="AX56" i="6"/>
  <c r="AY56" i="6"/>
  <c r="CB56" i="6"/>
  <c r="CQ56" i="6" s="1"/>
  <c r="CC56" i="6"/>
  <c r="CD56" i="6"/>
  <c r="CE56" i="6"/>
  <c r="CF56" i="6"/>
  <c r="CU56" i="6" s="1"/>
  <c r="CG56" i="6"/>
  <c r="CH56" i="6"/>
  <c r="CW56" i="6" s="1"/>
  <c r="CI56" i="6"/>
  <c r="CX56" i="6" s="1"/>
  <c r="CJ56" i="6"/>
  <c r="CY56" i="6" s="1"/>
  <c r="EI56" i="6"/>
  <c r="EL56" i="6"/>
  <c r="EP56" i="6"/>
  <c r="AO57" i="6"/>
  <c r="AP57" i="6"/>
  <c r="AX57" i="6"/>
  <c r="AV57" i="6" s="1"/>
  <c r="AY57" i="6"/>
  <c r="CB57" i="6"/>
  <c r="CC57" i="6"/>
  <c r="CD57" i="6"/>
  <c r="CE57" i="6"/>
  <c r="CF57" i="6"/>
  <c r="CG57" i="6"/>
  <c r="CH57" i="6"/>
  <c r="CI57" i="6"/>
  <c r="CJ57" i="6"/>
  <c r="CR57" i="6"/>
  <c r="CS57" i="6"/>
  <c r="CT57" i="6"/>
  <c r="CU57" i="6"/>
  <c r="CV57" i="6"/>
  <c r="EI57" i="6"/>
  <c r="EL57" i="6"/>
  <c r="EP57" i="6"/>
  <c r="AO58" i="6"/>
  <c r="AP58" i="6"/>
  <c r="AX58" i="6"/>
  <c r="AY58" i="6"/>
  <c r="CB58" i="6"/>
  <c r="CQ58" i="6" s="1"/>
  <c r="CC58" i="6"/>
  <c r="CR58" i="6" s="1"/>
  <c r="CD58" i="6"/>
  <c r="CS58" i="6" s="1"/>
  <c r="CE58" i="6"/>
  <c r="CF58" i="6"/>
  <c r="CG58" i="6"/>
  <c r="CH58" i="6"/>
  <c r="CI58" i="6"/>
  <c r="CX58" i="6" s="1"/>
  <c r="CJ58" i="6"/>
  <c r="CY58" i="6" s="1"/>
  <c r="EI58" i="6"/>
  <c r="EL58" i="6"/>
  <c r="EP58" i="6"/>
  <c r="AO59" i="6"/>
  <c r="AP59" i="6"/>
  <c r="AX59" i="6"/>
  <c r="AY59" i="6"/>
  <c r="CB59" i="6"/>
  <c r="CC59" i="6"/>
  <c r="CD59" i="6"/>
  <c r="CS59" i="6" s="1"/>
  <c r="CE59" i="6"/>
  <c r="CF59" i="6"/>
  <c r="CU59" i="6" s="1"/>
  <c r="CG59" i="6"/>
  <c r="CV59" i="6" s="1"/>
  <c r="CH59" i="6"/>
  <c r="CW59" i="6" s="1"/>
  <c r="CI59" i="6"/>
  <c r="CJ59" i="6"/>
  <c r="CX59" i="6"/>
  <c r="EI59" i="6"/>
  <c r="EL59" i="6"/>
  <c r="EP59" i="6"/>
  <c r="AO60" i="6"/>
  <c r="AP60" i="6"/>
  <c r="AX60" i="6"/>
  <c r="AY60" i="6"/>
  <c r="CB60" i="6"/>
  <c r="CQ60" i="6" s="1"/>
  <c r="CC60" i="6"/>
  <c r="CD60" i="6"/>
  <c r="CS60" i="6" s="1"/>
  <c r="CE60" i="6"/>
  <c r="BA60" i="6" s="1"/>
  <c r="CF60" i="6"/>
  <c r="CU60" i="6" s="1"/>
  <c r="CG60" i="6"/>
  <c r="CH60" i="6"/>
  <c r="CI60" i="6"/>
  <c r="CJ60" i="6"/>
  <c r="CY60" i="6"/>
  <c r="EI60" i="6"/>
  <c r="EL60" i="6"/>
  <c r="EP60" i="6"/>
  <c r="AO61" i="6"/>
  <c r="AP61" i="6"/>
  <c r="AX61" i="6"/>
  <c r="AY61" i="6"/>
  <c r="CB61" i="6"/>
  <c r="CQ61" i="6" s="1"/>
  <c r="CC61" i="6"/>
  <c r="CR61" i="6" s="1"/>
  <c r="CD61" i="6"/>
  <c r="CS61" i="6" s="1"/>
  <c r="CE61" i="6"/>
  <c r="CF61" i="6"/>
  <c r="CG61" i="6"/>
  <c r="CH61" i="6"/>
  <c r="CW61" i="6" s="1"/>
  <c r="CI61" i="6"/>
  <c r="CX61" i="6" s="1"/>
  <c r="CJ61" i="6"/>
  <c r="CY61" i="6" s="1"/>
  <c r="EI61" i="6"/>
  <c r="EL61" i="6"/>
  <c r="EP61" i="6"/>
  <c r="AO62" i="6"/>
  <c r="AP62" i="6"/>
  <c r="AX62" i="6"/>
  <c r="AY62" i="6"/>
  <c r="CB62" i="6"/>
  <c r="CC62" i="6"/>
  <c r="CR62" i="6" s="1"/>
  <c r="CD62" i="6"/>
  <c r="CE62" i="6"/>
  <c r="CT62" i="6" s="1"/>
  <c r="CF62" i="6"/>
  <c r="CU62" i="6" s="1"/>
  <c r="CG62" i="6"/>
  <c r="CV62" i="6" s="1"/>
  <c r="CH62" i="6"/>
  <c r="CW62" i="6" s="1"/>
  <c r="CI62" i="6"/>
  <c r="CX62" i="6" s="1"/>
  <c r="CJ62" i="6"/>
  <c r="CS62" i="6"/>
  <c r="EI62" i="6"/>
  <c r="EL62" i="6"/>
  <c r="EP62" i="6"/>
  <c r="AO63" i="6"/>
  <c r="AP63" i="6"/>
  <c r="AX63" i="6"/>
  <c r="AY63" i="6"/>
  <c r="CB63" i="6"/>
  <c r="CQ63" i="6" s="1"/>
  <c r="CC63" i="6"/>
  <c r="CR63" i="6" s="1"/>
  <c r="CD63" i="6"/>
  <c r="CS63" i="6" s="1"/>
  <c r="CE63" i="6"/>
  <c r="CT63" i="6" s="1"/>
  <c r="CF63" i="6"/>
  <c r="CU63" i="6" s="1"/>
  <c r="CG63" i="6"/>
  <c r="CH63" i="6"/>
  <c r="CW63" i="6" s="1"/>
  <c r="CI63" i="6"/>
  <c r="CX63" i="6" s="1"/>
  <c r="CJ63" i="6"/>
  <c r="CY63" i="6" s="1"/>
  <c r="EI63" i="6"/>
  <c r="EL63" i="6"/>
  <c r="EP63" i="6"/>
  <c r="AO64" i="6"/>
  <c r="AP64" i="6"/>
  <c r="AX64" i="6"/>
  <c r="AY64" i="6"/>
  <c r="CB64" i="6"/>
  <c r="CC64" i="6"/>
  <c r="CR64" i="6" s="1"/>
  <c r="CD64" i="6"/>
  <c r="CE64" i="6"/>
  <c r="CT64" i="6" s="1"/>
  <c r="CF64" i="6"/>
  <c r="CU64" i="6" s="1"/>
  <c r="CG64" i="6"/>
  <c r="CH64" i="6"/>
  <c r="CW64" i="6" s="1"/>
  <c r="CI64" i="6"/>
  <c r="CJ64" i="6"/>
  <c r="CQ64" i="6"/>
  <c r="CV64" i="6"/>
  <c r="CX64" i="6"/>
  <c r="CY64" i="6"/>
  <c r="EI64" i="6"/>
  <c r="EL64" i="6"/>
  <c r="EP64" i="6"/>
  <c r="AO65" i="6"/>
  <c r="AP65" i="6"/>
  <c r="AX65" i="6"/>
  <c r="AY65" i="6"/>
  <c r="CB65" i="6"/>
  <c r="CC65" i="6"/>
  <c r="CR65" i="6" s="1"/>
  <c r="CD65" i="6"/>
  <c r="CS65" i="6" s="1"/>
  <c r="CE65" i="6"/>
  <c r="CF65" i="6"/>
  <c r="CU65" i="6" s="1"/>
  <c r="CG65" i="6"/>
  <c r="CV65" i="6" s="1"/>
  <c r="CH65" i="6"/>
  <c r="CW65" i="6" s="1"/>
  <c r="CI65" i="6"/>
  <c r="CJ65" i="6"/>
  <c r="CY65" i="6" s="1"/>
  <c r="CT65" i="6"/>
  <c r="EI65" i="6"/>
  <c r="EL65" i="6"/>
  <c r="EP65" i="6"/>
  <c r="AO66" i="6"/>
  <c r="AP66" i="6"/>
  <c r="AX66" i="6"/>
  <c r="AY66" i="6"/>
  <c r="CB66" i="6"/>
  <c r="CQ66" i="6" s="1"/>
  <c r="CC66" i="6"/>
  <c r="CR66" i="6" s="1"/>
  <c r="CD66" i="6"/>
  <c r="CS66" i="6" s="1"/>
  <c r="CE66" i="6"/>
  <c r="CT66" i="6" s="1"/>
  <c r="CF66" i="6"/>
  <c r="CG66" i="6"/>
  <c r="CV66" i="6" s="1"/>
  <c r="CH66" i="6"/>
  <c r="CW66" i="6" s="1"/>
  <c r="CI66" i="6"/>
  <c r="CX66" i="6" s="1"/>
  <c r="CJ66" i="6"/>
  <c r="CY66" i="6" s="1"/>
  <c r="EI66" i="6"/>
  <c r="EL66" i="6"/>
  <c r="EP66" i="6"/>
  <c r="AO67" i="6"/>
  <c r="AP67" i="6"/>
  <c r="AX67" i="6"/>
  <c r="AV67" i="6" s="1"/>
  <c r="AY67" i="6"/>
  <c r="CB67" i="6"/>
  <c r="CC67" i="6"/>
  <c r="CD67" i="6"/>
  <c r="CS67" i="6" s="1"/>
  <c r="CE67" i="6"/>
  <c r="CT67" i="6" s="1"/>
  <c r="CF67" i="6"/>
  <c r="CG67" i="6"/>
  <c r="CV67" i="6" s="1"/>
  <c r="CH67" i="6"/>
  <c r="CW67" i="6" s="1"/>
  <c r="CI67" i="6"/>
  <c r="CJ67" i="6"/>
  <c r="CU67" i="6"/>
  <c r="CX67" i="6"/>
  <c r="EI67" i="6"/>
  <c r="EL67" i="6"/>
  <c r="EP67" i="6"/>
  <c r="AO68" i="6"/>
  <c r="AP68" i="6"/>
  <c r="AX68" i="6"/>
  <c r="AV68" i="6" s="1"/>
  <c r="AY68" i="6"/>
  <c r="CB68" i="6"/>
  <c r="CQ68" i="6" s="1"/>
  <c r="CC68" i="6"/>
  <c r="CR68" i="6" s="1"/>
  <c r="CD68" i="6"/>
  <c r="CS68" i="6" s="1"/>
  <c r="CE68" i="6"/>
  <c r="CT68" i="6" s="1"/>
  <c r="CF68" i="6"/>
  <c r="CU68" i="6" s="1"/>
  <c r="CG68" i="6"/>
  <c r="BA68" i="6" s="1"/>
  <c r="CH68" i="6"/>
  <c r="CI68" i="6"/>
  <c r="CX68" i="6" s="1"/>
  <c r="CJ68" i="6"/>
  <c r="CY68" i="6" s="1"/>
  <c r="EI68" i="6"/>
  <c r="EL68" i="6"/>
  <c r="EP68" i="6"/>
  <c r="AO69" i="6"/>
  <c r="AP69" i="6"/>
  <c r="AX69" i="6"/>
  <c r="AY69" i="6"/>
  <c r="CB69" i="6"/>
  <c r="CC69" i="6"/>
  <c r="CR69" i="6" s="1"/>
  <c r="CD69" i="6"/>
  <c r="CE69" i="6"/>
  <c r="CF69" i="6"/>
  <c r="CU69" i="6" s="1"/>
  <c r="CG69" i="6"/>
  <c r="BA69" i="6" s="1"/>
  <c r="CH69" i="6"/>
  <c r="CI69" i="6"/>
  <c r="CX69" i="6" s="1"/>
  <c r="CJ69" i="6"/>
  <c r="CY69" i="6" s="1"/>
  <c r="CQ69" i="6"/>
  <c r="EI69" i="6"/>
  <c r="EL69" i="6"/>
  <c r="EP69" i="6"/>
  <c r="AO70" i="6"/>
  <c r="AP70" i="6"/>
  <c r="AX70" i="6"/>
  <c r="AY70" i="6"/>
  <c r="CB70" i="6"/>
  <c r="CC70" i="6"/>
  <c r="CR70" i="6" s="1"/>
  <c r="CD70" i="6"/>
  <c r="CE70" i="6"/>
  <c r="CT70" i="6" s="1"/>
  <c r="CF70" i="6"/>
  <c r="CU70" i="6" s="1"/>
  <c r="CG70" i="6"/>
  <c r="CV70" i="6" s="1"/>
  <c r="CH70" i="6"/>
  <c r="CW70" i="6" s="1"/>
  <c r="CI70" i="6"/>
  <c r="CJ70" i="6"/>
  <c r="CS70" i="6"/>
  <c r="EI70" i="6"/>
  <c r="EL70" i="6"/>
  <c r="EP70" i="6"/>
  <c r="AO71" i="6"/>
  <c r="AP71" i="6"/>
  <c r="AX71" i="6"/>
  <c r="AY71" i="6"/>
  <c r="CB71" i="6"/>
  <c r="CQ71" i="6" s="1"/>
  <c r="CC71" i="6"/>
  <c r="CR71" i="6" s="1"/>
  <c r="CD71" i="6"/>
  <c r="CE71" i="6"/>
  <c r="CT71" i="6" s="1"/>
  <c r="CF71" i="6"/>
  <c r="CG71" i="6"/>
  <c r="BA71" i="6" s="1"/>
  <c r="CH71" i="6"/>
  <c r="CW71" i="6" s="1"/>
  <c r="CI71" i="6"/>
  <c r="CX71" i="6" s="1"/>
  <c r="CJ71" i="6"/>
  <c r="CY71" i="6" s="1"/>
  <c r="CS71" i="6"/>
  <c r="EI71" i="6"/>
  <c r="EL71" i="6"/>
  <c r="EP71" i="6"/>
  <c r="AO72" i="6"/>
  <c r="AP72" i="6"/>
  <c r="AX72" i="6"/>
  <c r="AV72" i="6" s="1"/>
  <c r="AY72" i="6"/>
  <c r="CB72" i="6"/>
  <c r="CQ72" i="6" s="1"/>
  <c r="CC72" i="6"/>
  <c r="CD72" i="6"/>
  <c r="CE72" i="6"/>
  <c r="CT72" i="6" s="1"/>
  <c r="CF72" i="6"/>
  <c r="CU72" i="6" s="1"/>
  <c r="CG72" i="6"/>
  <c r="CH72" i="6"/>
  <c r="CI72" i="6"/>
  <c r="CJ72" i="6"/>
  <c r="CY72" i="6" s="1"/>
  <c r="CV72" i="6"/>
  <c r="CW72" i="6"/>
  <c r="CX72" i="6"/>
  <c r="EI72" i="6"/>
  <c r="EL72" i="6"/>
  <c r="EP72" i="6"/>
  <c r="AO73" i="6"/>
  <c r="AP73" i="6"/>
  <c r="AX73" i="6"/>
  <c r="AY73" i="6"/>
  <c r="CB73" i="6"/>
  <c r="CC73" i="6"/>
  <c r="CD73" i="6"/>
  <c r="CS73" i="6" s="1"/>
  <c r="CE73" i="6"/>
  <c r="CT73" i="6" s="1"/>
  <c r="CF73" i="6"/>
  <c r="CU73" i="6" s="1"/>
  <c r="CG73" i="6"/>
  <c r="CH73" i="6"/>
  <c r="CI73" i="6"/>
  <c r="CJ73" i="6"/>
  <c r="CR73" i="6"/>
  <c r="EI73" i="6"/>
  <c r="EL73" i="6"/>
  <c r="EP73" i="6"/>
  <c r="AO74" i="6"/>
  <c r="AP74" i="6"/>
  <c r="AX74" i="6"/>
  <c r="AY74" i="6"/>
  <c r="CB74" i="6"/>
  <c r="CC74" i="6"/>
  <c r="CR74" i="6" s="1"/>
  <c r="CD74" i="6"/>
  <c r="CS74" i="6" s="1"/>
  <c r="CE74" i="6"/>
  <c r="CF74" i="6"/>
  <c r="CG74" i="6"/>
  <c r="CV74" i="6" s="1"/>
  <c r="CH74" i="6"/>
  <c r="CI74" i="6"/>
  <c r="CX74" i="6" s="1"/>
  <c r="CJ74" i="6"/>
  <c r="CY74" i="6" s="1"/>
  <c r="CQ74" i="6"/>
  <c r="CW74" i="6"/>
  <c r="EI74" i="6"/>
  <c r="EL74" i="6"/>
  <c r="EP74" i="6"/>
  <c r="AO75" i="6"/>
  <c r="AP75" i="6"/>
  <c r="AX75" i="6"/>
  <c r="AV75" i="6" s="1"/>
  <c r="AY75" i="6"/>
  <c r="BA75" i="6"/>
  <c r="CB75" i="6"/>
  <c r="CC75" i="6"/>
  <c r="CD75" i="6"/>
  <c r="CS75" i="6" s="1"/>
  <c r="CE75" i="6"/>
  <c r="CF75" i="6"/>
  <c r="CU75" i="6" s="1"/>
  <c r="CG75" i="6"/>
  <c r="CV75" i="6" s="1"/>
  <c r="CH75" i="6"/>
  <c r="CI75" i="6"/>
  <c r="CJ75" i="6"/>
  <c r="CT75" i="6"/>
  <c r="CW75" i="6"/>
  <c r="EI75" i="6"/>
  <c r="EL75" i="6"/>
  <c r="EP75" i="6"/>
  <c r="AO76" i="6"/>
  <c r="AP76" i="6"/>
  <c r="AX76" i="6"/>
  <c r="AY76" i="6"/>
  <c r="CB76" i="6"/>
  <c r="CC76" i="6"/>
  <c r="CR76" i="6" s="1"/>
  <c r="CD76" i="6"/>
  <c r="CS76" i="6" s="1"/>
  <c r="CE76" i="6"/>
  <c r="CT76" i="6" s="1"/>
  <c r="CF76" i="6"/>
  <c r="CU76" i="6" s="1"/>
  <c r="CG76" i="6"/>
  <c r="BA76" i="6" s="1"/>
  <c r="CH76" i="6"/>
  <c r="CI76" i="6"/>
  <c r="CJ76" i="6"/>
  <c r="CW76" i="6"/>
  <c r="EI76" i="6"/>
  <c r="EL76" i="6"/>
  <c r="EP76" i="6"/>
  <c r="AO77" i="6"/>
  <c r="AP77" i="6"/>
  <c r="AX77" i="6"/>
  <c r="AY77" i="6"/>
  <c r="CB77" i="6"/>
  <c r="CQ77" i="6" s="1"/>
  <c r="CC77" i="6"/>
  <c r="CD77" i="6"/>
  <c r="CS77" i="6" s="1"/>
  <c r="CE77" i="6"/>
  <c r="CT77" i="6" s="1"/>
  <c r="CF77" i="6"/>
  <c r="CG77" i="6"/>
  <c r="CH77" i="6"/>
  <c r="CW77" i="6" s="1"/>
  <c r="CI77" i="6"/>
  <c r="CJ77" i="6"/>
  <c r="CR77" i="6"/>
  <c r="CX77" i="6"/>
  <c r="CY77" i="6"/>
  <c r="EI77" i="6"/>
  <c r="EL77" i="6"/>
  <c r="EP77" i="6"/>
  <c r="AO78" i="6"/>
  <c r="AP78" i="6"/>
  <c r="AX78" i="6"/>
  <c r="AY78" i="6"/>
  <c r="CB78" i="6"/>
  <c r="CQ78" i="6" s="1"/>
  <c r="CC78" i="6"/>
  <c r="CD78" i="6"/>
  <c r="CE78" i="6"/>
  <c r="CT78" i="6" s="1"/>
  <c r="CF78" i="6"/>
  <c r="CG78" i="6"/>
  <c r="CH78" i="6"/>
  <c r="CW78" i="6" s="1"/>
  <c r="CI78" i="6"/>
  <c r="CX78" i="6" s="1"/>
  <c r="CJ78" i="6"/>
  <c r="CU78" i="6"/>
  <c r="CY78" i="6"/>
  <c r="EI78" i="6"/>
  <c r="EL78" i="6"/>
  <c r="EP78" i="6"/>
  <c r="AO79" i="6"/>
  <c r="AP79" i="6"/>
  <c r="AX79" i="6"/>
  <c r="AV79" i="6" s="1"/>
  <c r="AY79" i="6"/>
  <c r="CB79" i="6"/>
  <c r="CC79" i="6"/>
  <c r="CD79" i="6"/>
  <c r="CE79" i="6"/>
  <c r="CF79" i="6"/>
  <c r="CU79" i="6" s="1"/>
  <c r="CG79" i="6"/>
  <c r="CV79" i="6" s="1"/>
  <c r="CH79" i="6"/>
  <c r="CI79" i="6"/>
  <c r="CJ79" i="6"/>
  <c r="CY79" i="6" s="1"/>
  <c r="CR79" i="6"/>
  <c r="CS79" i="6"/>
  <c r="CT79" i="6"/>
  <c r="EI79" i="6"/>
  <c r="EL79" i="6"/>
  <c r="EP79" i="6"/>
  <c r="AO80" i="6"/>
  <c r="AP80" i="6"/>
  <c r="AX80" i="6"/>
  <c r="AY80" i="6"/>
  <c r="CB80" i="6"/>
  <c r="CQ80" i="6" s="1"/>
  <c r="CC80" i="6"/>
  <c r="CR80" i="6" s="1"/>
  <c r="CD80" i="6"/>
  <c r="CE80" i="6"/>
  <c r="CF80" i="6"/>
  <c r="CG80" i="6"/>
  <c r="CH80" i="6"/>
  <c r="CI80" i="6"/>
  <c r="CX80" i="6" s="1"/>
  <c r="CJ80" i="6"/>
  <c r="CY80" i="6" s="1"/>
  <c r="CW80" i="6"/>
  <c r="EI80" i="6"/>
  <c r="EL80" i="6"/>
  <c r="EP80" i="6"/>
  <c r="AO81" i="6"/>
  <c r="AP81" i="6"/>
  <c r="AX81" i="6"/>
  <c r="AY81" i="6"/>
  <c r="CB81" i="6"/>
  <c r="CC81" i="6"/>
  <c r="CD81" i="6"/>
  <c r="CS81" i="6" s="1"/>
  <c r="CE81" i="6"/>
  <c r="CT81" i="6" s="1"/>
  <c r="CF81" i="6"/>
  <c r="CU81" i="6" s="1"/>
  <c r="CG81" i="6"/>
  <c r="CH81" i="6"/>
  <c r="CW81" i="6" s="1"/>
  <c r="CI81" i="6"/>
  <c r="CX81" i="6" s="1"/>
  <c r="CJ81" i="6"/>
  <c r="CV81" i="6"/>
  <c r="EI81" i="6"/>
  <c r="EL81" i="6"/>
  <c r="EP81" i="6"/>
  <c r="AO82" i="6"/>
  <c r="AP82" i="6"/>
  <c r="AX82" i="6"/>
  <c r="AV82" i="6" s="1"/>
  <c r="AY82" i="6"/>
  <c r="CB82" i="6"/>
  <c r="CQ82" i="6" s="1"/>
  <c r="CC82" i="6"/>
  <c r="CD82" i="6"/>
  <c r="CS82" i="6" s="1"/>
  <c r="CE82" i="6"/>
  <c r="CT82" i="6" s="1"/>
  <c r="CF82" i="6"/>
  <c r="CU82" i="6" s="1"/>
  <c r="CG82" i="6"/>
  <c r="CH82" i="6"/>
  <c r="CI82" i="6"/>
  <c r="CX82" i="6" s="1"/>
  <c r="CJ82" i="6"/>
  <c r="CY82" i="6" s="1"/>
  <c r="EI82" i="6"/>
  <c r="EL82" i="6"/>
  <c r="EP82" i="6"/>
  <c r="AO83" i="6"/>
  <c r="AP83" i="6"/>
  <c r="AX83" i="6"/>
  <c r="AY83" i="6"/>
  <c r="CB83" i="6"/>
  <c r="CQ83" i="6" s="1"/>
  <c r="CC83" i="6"/>
  <c r="CD83" i="6"/>
  <c r="CE83" i="6"/>
  <c r="CF83" i="6"/>
  <c r="CU83" i="6" s="1"/>
  <c r="CG83" i="6"/>
  <c r="CV83" i="6" s="1"/>
  <c r="CH83" i="6"/>
  <c r="CW83" i="6" s="1"/>
  <c r="CI83" i="6"/>
  <c r="CJ83" i="6"/>
  <c r="CY83" i="6" s="1"/>
  <c r="CX83" i="6"/>
  <c r="EI83" i="6"/>
  <c r="EL83" i="6"/>
  <c r="EP83" i="6"/>
  <c r="AO84" i="6"/>
  <c r="AP84" i="6"/>
  <c r="AX84" i="6"/>
  <c r="AY84" i="6"/>
  <c r="CB84" i="6"/>
  <c r="CC84" i="6"/>
  <c r="CR84" i="6" s="1"/>
  <c r="CD84" i="6"/>
  <c r="CS84" i="6" s="1"/>
  <c r="CE84" i="6"/>
  <c r="CT84" i="6" s="1"/>
  <c r="CF84" i="6"/>
  <c r="CG84" i="6"/>
  <c r="CH84" i="6"/>
  <c r="CW84" i="6" s="1"/>
  <c r="CI84" i="6"/>
  <c r="CJ84" i="6"/>
  <c r="CU84" i="6"/>
  <c r="EI84" i="6"/>
  <c r="EL84" i="6"/>
  <c r="EP84" i="6"/>
  <c r="AO85" i="6"/>
  <c r="AP85" i="6"/>
  <c r="AX85" i="6"/>
  <c r="AY85" i="6"/>
  <c r="CB85" i="6"/>
  <c r="CC85" i="6"/>
  <c r="CR85" i="6" s="1"/>
  <c r="CD85" i="6"/>
  <c r="CS85" i="6" s="1"/>
  <c r="CE85" i="6"/>
  <c r="CF85" i="6"/>
  <c r="CG85" i="6"/>
  <c r="CH85" i="6"/>
  <c r="CW85" i="6" s="1"/>
  <c r="CI85" i="6"/>
  <c r="CX85" i="6" s="1"/>
  <c r="CJ85" i="6"/>
  <c r="CY85" i="6" s="1"/>
  <c r="CQ85" i="6"/>
  <c r="CT85" i="6"/>
  <c r="EI85" i="6"/>
  <c r="EL85" i="6"/>
  <c r="EP85" i="6"/>
  <c r="AO86" i="6"/>
  <c r="AP86" i="6"/>
  <c r="AX86" i="6"/>
  <c r="AY86" i="6"/>
  <c r="CB86" i="6"/>
  <c r="CC86" i="6"/>
  <c r="CD86" i="6"/>
  <c r="CS86" i="6" s="1"/>
  <c r="CE86" i="6"/>
  <c r="CT86" i="6" s="1"/>
  <c r="CF86" i="6"/>
  <c r="CU86" i="6" s="1"/>
  <c r="CG86" i="6"/>
  <c r="CH86" i="6"/>
  <c r="CI86" i="6"/>
  <c r="CJ86" i="6"/>
  <c r="CW86" i="6"/>
  <c r="EI86" i="6"/>
  <c r="EL86" i="6"/>
  <c r="EP86" i="6"/>
  <c r="AO87" i="6"/>
  <c r="AP87" i="6"/>
  <c r="AX87" i="6"/>
  <c r="AY87" i="6"/>
  <c r="CB87" i="6"/>
  <c r="CC87" i="6"/>
  <c r="CD87" i="6"/>
  <c r="CE87" i="6"/>
  <c r="CT87" i="6" s="1"/>
  <c r="CF87" i="6"/>
  <c r="CG87" i="6"/>
  <c r="CV87" i="6" s="1"/>
  <c r="CH87" i="6"/>
  <c r="CW87" i="6" s="1"/>
  <c r="CI87" i="6"/>
  <c r="CX87" i="6" s="1"/>
  <c r="CJ87" i="6"/>
  <c r="CY87" i="6" s="1"/>
  <c r="CR87" i="6"/>
  <c r="CS87" i="6"/>
  <c r="EI87" i="6"/>
  <c r="EL87" i="6"/>
  <c r="EP87" i="6"/>
  <c r="AO88" i="6"/>
  <c r="AP88" i="6"/>
  <c r="AX88" i="6"/>
  <c r="AY88" i="6"/>
  <c r="CB88" i="6"/>
  <c r="CC88" i="6"/>
  <c r="CR88" i="6" s="1"/>
  <c r="CD88" i="6"/>
  <c r="CE88" i="6"/>
  <c r="CF88" i="6"/>
  <c r="CG88" i="6"/>
  <c r="CH88" i="6"/>
  <c r="CI88" i="6"/>
  <c r="CX88" i="6" s="1"/>
  <c r="CJ88" i="6"/>
  <c r="CY88" i="6" s="1"/>
  <c r="CQ88" i="6"/>
  <c r="CS88" i="6"/>
  <c r="EI88" i="6"/>
  <c r="EL88" i="6"/>
  <c r="EP88" i="6"/>
  <c r="AO89" i="6"/>
  <c r="AP89" i="6"/>
  <c r="AX89" i="6"/>
  <c r="AY89" i="6"/>
  <c r="CB89" i="6"/>
  <c r="CQ89" i="6" s="1"/>
  <c r="CC89" i="6"/>
  <c r="CD89" i="6"/>
  <c r="CS89" i="6" s="1"/>
  <c r="CE89" i="6"/>
  <c r="CT89" i="6" s="1"/>
  <c r="CF89" i="6"/>
  <c r="CG89" i="6"/>
  <c r="CV89" i="6" s="1"/>
  <c r="CH89" i="6"/>
  <c r="CW89" i="6" s="1"/>
  <c r="CI89" i="6"/>
  <c r="CX89" i="6" s="1"/>
  <c r="CJ89" i="6"/>
  <c r="CY89" i="6"/>
  <c r="EI89" i="6"/>
  <c r="EL89" i="6"/>
  <c r="EP89" i="6"/>
  <c r="AO90" i="6"/>
  <c r="AP90" i="6"/>
  <c r="AX90" i="6"/>
  <c r="AY90" i="6"/>
  <c r="CB90" i="6"/>
  <c r="CC90" i="6"/>
  <c r="CR90" i="6" s="1"/>
  <c r="CD90" i="6"/>
  <c r="CS90" i="6" s="1"/>
  <c r="CE90" i="6"/>
  <c r="CF90" i="6"/>
  <c r="CU90" i="6" s="1"/>
  <c r="CG90" i="6"/>
  <c r="CV90" i="6" s="1"/>
  <c r="CH90" i="6"/>
  <c r="CI90" i="6"/>
  <c r="CJ90" i="6"/>
  <c r="CY90" i="6" s="1"/>
  <c r="CQ90" i="6"/>
  <c r="EI90" i="6"/>
  <c r="EL90" i="6"/>
  <c r="EP90" i="6"/>
  <c r="AO91" i="6"/>
  <c r="AP91" i="6"/>
  <c r="AX91" i="6"/>
  <c r="AY91" i="6"/>
  <c r="CB91" i="6"/>
  <c r="CQ91" i="6" s="1"/>
  <c r="CC91" i="6"/>
  <c r="CR91" i="6" s="1"/>
  <c r="CD91" i="6"/>
  <c r="CS91" i="6" s="1"/>
  <c r="CE91" i="6"/>
  <c r="CF91" i="6"/>
  <c r="CG91" i="6"/>
  <c r="CV91" i="6" s="1"/>
  <c r="CH91" i="6"/>
  <c r="CI91" i="6"/>
  <c r="CJ91" i="6"/>
  <c r="CY91" i="6" s="1"/>
  <c r="CW91" i="6"/>
  <c r="CX91" i="6"/>
  <c r="EI91" i="6"/>
  <c r="EL91" i="6"/>
  <c r="EP91" i="6"/>
  <c r="AO92" i="6"/>
  <c r="AP92" i="6"/>
  <c r="AX92" i="6"/>
  <c r="AY92" i="6"/>
  <c r="AV92" i="6" s="1"/>
  <c r="CB92" i="6"/>
  <c r="CC92" i="6"/>
  <c r="CR92" i="6" s="1"/>
  <c r="CD92" i="6"/>
  <c r="CS92" i="6" s="1"/>
  <c r="CE92" i="6"/>
  <c r="CF92" i="6"/>
  <c r="CG92" i="6"/>
  <c r="CH92" i="6"/>
  <c r="CI92" i="6"/>
  <c r="CX92" i="6" s="1"/>
  <c r="CJ92" i="6"/>
  <c r="CQ92" i="6"/>
  <c r="CW92" i="6"/>
  <c r="EI92" i="6"/>
  <c r="EL92" i="6"/>
  <c r="EP92" i="6"/>
  <c r="AO93" i="6"/>
  <c r="AP93" i="6"/>
  <c r="AX93" i="6"/>
  <c r="AY93" i="6"/>
  <c r="CB93" i="6"/>
  <c r="CC93" i="6"/>
  <c r="CR93" i="6" s="1"/>
  <c r="CD93" i="6"/>
  <c r="CS93" i="6" s="1"/>
  <c r="CE93" i="6"/>
  <c r="CT93" i="6" s="1"/>
  <c r="CF93" i="6"/>
  <c r="CG93" i="6"/>
  <c r="CH93" i="6"/>
  <c r="CI93" i="6"/>
  <c r="CX93" i="6" s="1"/>
  <c r="CJ93" i="6"/>
  <c r="CQ93" i="6"/>
  <c r="CY93" i="6"/>
  <c r="EI93" i="6"/>
  <c r="EL93" i="6"/>
  <c r="EP93" i="6"/>
  <c r="AO94" i="6"/>
  <c r="AP94" i="6"/>
  <c r="AX94" i="6"/>
  <c r="AV94" i="6" s="1"/>
  <c r="AY94" i="6"/>
  <c r="CB94" i="6"/>
  <c r="CQ94" i="6" s="1"/>
  <c r="CC94" i="6"/>
  <c r="CR94" i="6" s="1"/>
  <c r="CD94" i="6"/>
  <c r="CE94" i="6"/>
  <c r="CF94" i="6"/>
  <c r="CG94" i="6"/>
  <c r="CH94" i="6"/>
  <c r="CW94" i="6" s="1"/>
  <c r="CI94" i="6"/>
  <c r="CJ94" i="6"/>
  <c r="CY94" i="6" s="1"/>
  <c r="CU94" i="6"/>
  <c r="EI94" i="6"/>
  <c r="EL94" i="6"/>
  <c r="EP94" i="6"/>
  <c r="AO95" i="6"/>
  <c r="AP95" i="6"/>
  <c r="AX95" i="6"/>
  <c r="AY95" i="6"/>
  <c r="CB95" i="6"/>
  <c r="CQ95" i="6" s="1"/>
  <c r="CC95" i="6"/>
  <c r="CR95" i="6" s="1"/>
  <c r="CD95" i="6"/>
  <c r="CE95" i="6"/>
  <c r="CF95" i="6"/>
  <c r="CG95" i="6"/>
  <c r="CH95" i="6"/>
  <c r="CW95" i="6" s="1"/>
  <c r="CI95" i="6"/>
  <c r="CX95" i="6" s="1"/>
  <c r="CJ95" i="6"/>
  <c r="CV95" i="6"/>
  <c r="EI95" i="6"/>
  <c r="EL95" i="6"/>
  <c r="EP95" i="6"/>
  <c r="AO96" i="6"/>
  <c r="AP96" i="6"/>
  <c r="AX96" i="6"/>
  <c r="AV96" i="6" s="1"/>
  <c r="AY96" i="6"/>
  <c r="CB96" i="6"/>
  <c r="CQ96" i="6" s="1"/>
  <c r="CC96" i="6"/>
  <c r="CR96" i="6" s="1"/>
  <c r="CD96" i="6"/>
  <c r="CS96" i="6" s="1"/>
  <c r="CE96" i="6"/>
  <c r="CT96" i="6" s="1"/>
  <c r="CF96" i="6"/>
  <c r="CU96" i="6" s="1"/>
  <c r="CG96" i="6"/>
  <c r="CH96" i="6"/>
  <c r="CW96" i="6" s="1"/>
  <c r="CI96" i="6"/>
  <c r="CX96" i="6" s="1"/>
  <c r="CJ96" i="6"/>
  <c r="CY96" i="6" s="1"/>
  <c r="EI96" i="6"/>
  <c r="EL96" i="6"/>
  <c r="EP96" i="6"/>
  <c r="AO97" i="6"/>
  <c r="AP97" i="6"/>
  <c r="AX97" i="6"/>
  <c r="AY97" i="6"/>
  <c r="CB97" i="6"/>
  <c r="CC97" i="6"/>
  <c r="CR97" i="6" s="1"/>
  <c r="CD97" i="6"/>
  <c r="CE97" i="6"/>
  <c r="CT97" i="6" s="1"/>
  <c r="CF97" i="6"/>
  <c r="CU97" i="6" s="1"/>
  <c r="CG97" i="6"/>
  <c r="CH97" i="6"/>
  <c r="CI97" i="6"/>
  <c r="CX97" i="6" s="1"/>
  <c r="CJ97" i="6"/>
  <c r="CQ97" i="6"/>
  <c r="CW97" i="6"/>
  <c r="CY97" i="6"/>
  <c r="EI97" i="6"/>
  <c r="EL97" i="6"/>
  <c r="EP97" i="6"/>
  <c r="AO98" i="6"/>
  <c r="AP98" i="6"/>
  <c r="AX98" i="6"/>
  <c r="AY98" i="6"/>
  <c r="CB98" i="6"/>
  <c r="CQ98" i="6" s="1"/>
  <c r="CC98" i="6"/>
  <c r="CD98" i="6"/>
  <c r="CE98" i="6"/>
  <c r="CT98" i="6" s="1"/>
  <c r="CF98" i="6"/>
  <c r="CU98" i="6" s="1"/>
  <c r="CG98" i="6"/>
  <c r="CH98" i="6"/>
  <c r="CW98" i="6" s="1"/>
  <c r="CI98" i="6"/>
  <c r="CX98" i="6" s="1"/>
  <c r="CJ98" i="6"/>
  <c r="CY98" i="6" s="1"/>
  <c r="CR98" i="6"/>
  <c r="EI98" i="6"/>
  <c r="EL98" i="6"/>
  <c r="EP98" i="6"/>
  <c r="AO99" i="6"/>
  <c r="AP99" i="6"/>
  <c r="AX99" i="6"/>
  <c r="AV99" i="6" s="1"/>
  <c r="AY99" i="6"/>
  <c r="CB99" i="6"/>
  <c r="CQ99" i="6" s="1"/>
  <c r="CC99" i="6"/>
  <c r="CD99" i="6"/>
  <c r="CS99" i="6" s="1"/>
  <c r="CE99" i="6"/>
  <c r="CT99" i="6" s="1"/>
  <c r="CF99" i="6"/>
  <c r="CG99" i="6"/>
  <c r="CH99" i="6"/>
  <c r="CW99" i="6" s="1"/>
  <c r="CI99" i="6"/>
  <c r="CX99" i="6" s="1"/>
  <c r="CJ99" i="6"/>
  <c r="CY99" i="6"/>
  <c r="EI99" i="6"/>
  <c r="EL99" i="6"/>
  <c r="EP99" i="6"/>
  <c r="AO100" i="6"/>
  <c r="AP100" i="6"/>
  <c r="AX100" i="6"/>
  <c r="AY100" i="6"/>
  <c r="CB100" i="6"/>
  <c r="CQ100" i="6" s="1"/>
  <c r="CC100" i="6"/>
  <c r="CD100" i="6"/>
  <c r="CS100" i="6" s="1"/>
  <c r="CE100" i="6"/>
  <c r="CF100" i="6"/>
  <c r="CU100" i="6" s="1"/>
  <c r="CG100" i="6"/>
  <c r="CH100" i="6"/>
  <c r="CW100" i="6" s="1"/>
  <c r="CI100" i="6"/>
  <c r="CX100" i="6" s="1"/>
  <c r="CJ100" i="6"/>
  <c r="CY100" i="6" s="1"/>
  <c r="CT100" i="6"/>
  <c r="EI100" i="6"/>
  <c r="EL100" i="6"/>
  <c r="EP100" i="6"/>
  <c r="AO101" i="6"/>
  <c r="AP101" i="6"/>
  <c r="AX101" i="6"/>
  <c r="AY101" i="6"/>
  <c r="CB101" i="6"/>
  <c r="CQ101" i="6" s="1"/>
  <c r="CC101" i="6"/>
  <c r="CD101" i="6"/>
  <c r="CE101" i="6"/>
  <c r="CF101" i="6"/>
  <c r="CU101" i="6" s="1"/>
  <c r="CG101" i="6"/>
  <c r="CH101" i="6"/>
  <c r="CW101" i="6" s="1"/>
  <c r="CI101" i="6"/>
  <c r="CJ101" i="6"/>
  <c r="CY101" i="6" s="1"/>
  <c r="CR101" i="6"/>
  <c r="CS101" i="6"/>
  <c r="EI101" i="6"/>
  <c r="EL101" i="6"/>
  <c r="EP101" i="6"/>
  <c r="AO102" i="6"/>
  <c r="AP102" i="6"/>
  <c r="AX102" i="6"/>
  <c r="AY102" i="6"/>
  <c r="CB102" i="6"/>
  <c r="CQ102" i="6" s="1"/>
  <c r="CC102" i="6"/>
  <c r="CD102" i="6"/>
  <c r="CS102" i="6" s="1"/>
  <c r="CE102" i="6"/>
  <c r="CT102" i="6" s="1"/>
  <c r="CF102" i="6"/>
  <c r="CG102" i="6"/>
  <c r="CV102" i="6" s="1"/>
  <c r="CH102" i="6"/>
  <c r="CW102" i="6" s="1"/>
  <c r="CI102" i="6"/>
  <c r="CX102" i="6" s="1"/>
  <c r="CJ102" i="6"/>
  <c r="CR102" i="6"/>
  <c r="EI102" i="6"/>
  <c r="EL102" i="6"/>
  <c r="EP102" i="6"/>
  <c r="AO103" i="6"/>
  <c r="AP103" i="6"/>
  <c r="AX103" i="6"/>
  <c r="AY103" i="6"/>
  <c r="AV103" i="6" s="1"/>
  <c r="CB103" i="6"/>
  <c r="CC103" i="6"/>
  <c r="CR103" i="6" s="1"/>
  <c r="CD103" i="6"/>
  <c r="CS103" i="6" s="1"/>
  <c r="CE103" i="6"/>
  <c r="CT103" i="6" s="1"/>
  <c r="CF103" i="6"/>
  <c r="CG103" i="6"/>
  <c r="CH103" i="6"/>
  <c r="CI103" i="6"/>
  <c r="CX103" i="6" s="1"/>
  <c r="CJ103" i="6"/>
  <c r="CU103" i="6"/>
  <c r="CW103" i="6"/>
  <c r="EI103" i="6"/>
  <c r="EL103" i="6"/>
  <c r="EP103" i="6"/>
  <c r="AO104" i="6"/>
  <c r="AP104" i="6"/>
  <c r="AX104" i="6"/>
  <c r="AY104" i="6"/>
  <c r="CB104" i="6"/>
  <c r="CC104" i="6"/>
  <c r="CR104" i="6" s="1"/>
  <c r="CD104" i="6"/>
  <c r="CS104" i="6" s="1"/>
  <c r="CE104" i="6"/>
  <c r="CF104" i="6"/>
  <c r="CU104" i="6" s="1"/>
  <c r="CG104" i="6"/>
  <c r="CV104" i="6" s="1"/>
  <c r="CH104" i="6"/>
  <c r="CW104" i="6" s="1"/>
  <c r="CI104" i="6"/>
  <c r="CX104" i="6" s="1"/>
  <c r="CJ104" i="6"/>
  <c r="CT104" i="6"/>
  <c r="EI104" i="6"/>
  <c r="EL104" i="6"/>
  <c r="EP104" i="6"/>
  <c r="AO105" i="6"/>
  <c r="AP105" i="6"/>
  <c r="AX105" i="6"/>
  <c r="AY105" i="6"/>
  <c r="CB105" i="6"/>
  <c r="CQ105" i="6" s="1"/>
  <c r="CC105" i="6"/>
  <c r="CR105" i="6" s="1"/>
  <c r="CD105" i="6"/>
  <c r="CS105" i="6" s="1"/>
  <c r="CE105" i="6"/>
  <c r="CF105" i="6"/>
  <c r="CU105" i="6" s="1"/>
  <c r="CG105" i="6"/>
  <c r="CH105" i="6"/>
  <c r="CW105" i="6" s="1"/>
  <c r="CI105" i="6"/>
  <c r="CJ105" i="6"/>
  <c r="CY105" i="6" s="1"/>
  <c r="CT105" i="6"/>
  <c r="CX105" i="6"/>
  <c r="EI105" i="6"/>
  <c r="EL105" i="6"/>
  <c r="EP105" i="6"/>
  <c r="AO106" i="6"/>
  <c r="AP106" i="6"/>
  <c r="AX106" i="6"/>
  <c r="AY106" i="6"/>
  <c r="CB106" i="6"/>
  <c r="CQ106" i="6" s="1"/>
  <c r="CC106" i="6"/>
  <c r="CR106" i="6" s="1"/>
  <c r="CD106" i="6"/>
  <c r="CE106" i="6"/>
  <c r="CT106" i="6" s="1"/>
  <c r="CF106" i="6"/>
  <c r="CU106" i="6" s="1"/>
  <c r="CG106" i="6"/>
  <c r="CH106" i="6"/>
  <c r="CW106" i="6" s="1"/>
  <c r="CI106" i="6"/>
  <c r="CX106" i="6" s="1"/>
  <c r="CJ106" i="6"/>
  <c r="CY106" i="6" s="1"/>
  <c r="CV106" i="6"/>
  <c r="EI106" i="6"/>
  <c r="EL106" i="6"/>
  <c r="EP106" i="6"/>
  <c r="AO107" i="6"/>
  <c r="AP107" i="6"/>
  <c r="AX107" i="6"/>
  <c r="AV107" i="6" s="1"/>
  <c r="AY107" i="6"/>
  <c r="CB107" i="6"/>
  <c r="CC107" i="6"/>
  <c r="CR107" i="6" s="1"/>
  <c r="CD107" i="6"/>
  <c r="CS107" i="6" s="1"/>
  <c r="CE107" i="6"/>
  <c r="CF107" i="6"/>
  <c r="CU107" i="6" s="1"/>
  <c r="CG107" i="6"/>
  <c r="CV107" i="6" s="1"/>
  <c r="CH107" i="6"/>
  <c r="CW107" i="6" s="1"/>
  <c r="CI107" i="6"/>
  <c r="CJ107" i="6"/>
  <c r="CT107" i="6"/>
  <c r="EI107" i="6"/>
  <c r="EL107" i="6"/>
  <c r="EP107" i="6"/>
  <c r="AO108" i="6"/>
  <c r="AP108" i="6"/>
  <c r="AX108" i="6"/>
  <c r="AY108" i="6"/>
  <c r="CB108" i="6"/>
  <c r="CQ108" i="6" s="1"/>
  <c r="CC108" i="6"/>
  <c r="CR108" i="6" s="1"/>
  <c r="CD108" i="6"/>
  <c r="CS108" i="6" s="1"/>
  <c r="CE108" i="6"/>
  <c r="CT108" i="6" s="1"/>
  <c r="CF108" i="6"/>
  <c r="CG108" i="6"/>
  <c r="CH108" i="6"/>
  <c r="CI108" i="6"/>
  <c r="CJ108" i="6"/>
  <c r="CW108" i="6"/>
  <c r="CY108" i="6"/>
  <c r="EI108" i="6"/>
  <c r="EL108" i="6"/>
  <c r="EP108" i="6"/>
  <c r="AO109" i="6"/>
  <c r="AP109" i="6"/>
  <c r="AX109" i="6"/>
  <c r="AY109" i="6"/>
  <c r="CB109" i="6"/>
  <c r="CC109" i="6"/>
  <c r="CD109" i="6"/>
  <c r="CS109" i="6" s="1"/>
  <c r="CE109" i="6"/>
  <c r="CF109" i="6"/>
  <c r="CG109" i="6"/>
  <c r="BA109" i="6" s="1"/>
  <c r="CH109" i="6"/>
  <c r="CW109" i="6" s="1"/>
  <c r="CI109" i="6"/>
  <c r="CX109" i="6" s="1"/>
  <c r="CJ109" i="6"/>
  <c r="CY109" i="6" s="1"/>
  <c r="CT109" i="6"/>
  <c r="CU109" i="6"/>
  <c r="EI109" i="6"/>
  <c r="EL109" i="6"/>
  <c r="EP109" i="6"/>
  <c r="AO110" i="6"/>
  <c r="AP110" i="6"/>
  <c r="AX110" i="6"/>
  <c r="AY110" i="6"/>
  <c r="CB110" i="6"/>
  <c r="CC110" i="6"/>
  <c r="CR110" i="6" s="1"/>
  <c r="CD110" i="6"/>
  <c r="CS110" i="6" s="1"/>
  <c r="CE110" i="6"/>
  <c r="CT110" i="6" s="1"/>
  <c r="CF110" i="6"/>
  <c r="CU110" i="6" s="1"/>
  <c r="CG110" i="6"/>
  <c r="CV110" i="6" s="1"/>
  <c r="CH110" i="6"/>
  <c r="CI110" i="6"/>
  <c r="CJ110" i="6"/>
  <c r="CQ110" i="6"/>
  <c r="CY110" i="6"/>
  <c r="EI110" i="6"/>
  <c r="EL110" i="6"/>
  <c r="EP110" i="6"/>
  <c r="AO111" i="6"/>
  <c r="AP111" i="6"/>
  <c r="AX111" i="6"/>
  <c r="AY111" i="6"/>
  <c r="CB111" i="6"/>
  <c r="CQ111" i="6" s="1"/>
  <c r="CC111" i="6"/>
  <c r="CR111" i="6" s="1"/>
  <c r="CD111" i="6"/>
  <c r="CS111" i="6" s="1"/>
  <c r="CE111" i="6"/>
  <c r="CF111" i="6"/>
  <c r="CG111" i="6"/>
  <c r="CV111" i="6" s="1"/>
  <c r="CH111" i="6"/>
  <c r="CI111" i="6"/>
  <c r="CX111" i="6" s="1"/>
  <c r="CJ111" i="6"/>
  <c r="CY111" i="6" s="1"/>
  <c r="EI111" i="6"/>
  <c r="EL111" i="6"/>
  <c r="EP111" i="6"/>
  <c r="AO112" i="6"/>
  <c r="AP112" i="6"/>
  <c r="AX112" i="6"/>
  <c r="AY112" i="6"/>
  <c r="CB112" i="6"/>
  <c r="CC112" i="6"/>
  <c r="CD112" i="6"/>
  <c r="CS112" i="6" s="1"/>
  <c r="CE112" i="6"/>
  <c r="CT112" i="6" s="1"/>
  <c r="CF112" i="6"/>
  <c r="CU112" i="6" s="1"/>
  <c r="CG112" i="6"/>
  <c r="CV112" i="6" s="1"/>
  <c r="CH112" i="6"/>
  <c r="CW112" i="6" s="1"/>
  <c r="CI112" i="6"/>
  <c r="CX112" i="6" s="1"/>
  <c r="CJ112" i="6"/>
  <c r="CR112" i="6"/>
  <c r="EI112" i="6"/>
  <c r="EL112" i="6"/>
  <c r="EP112" i="6"/>
  <c r="AO113" i="6"/>
  <c r="AP113" i="6"/>
  <c r="AX113" i="6"/>
  <c r="AY113" i="6"/>
  <c r="CB113" i="6"/>
  <c r="CQ113" i="6" s="1"/>
  <c r="CC113" i="6"/>
  <c r="CR113" i="6" s="1"/>
  <c r="CD113" i="6"/>
  <c r="CS113" i="6" s="1"/>
  <c r="CE113" i="6"/>
  <c r="CT113" i="6" s="1"/>
  <c r="CF113" i="6"/>
  <c r="CU113" i="6" s="1"/>
  <c r="CG113" i="6"/>
  <c r="CH113" i="6"/>
  <c r="CI113" i="6"/>
  <c r="CX113" i="6" s="1"/>
  <c r="CJ113" i="6"/>
  <c r="CY113" i="6" s="1"/>
  <c r="EI113" i="6"/>
  <c r="EL113" i="6"/>
  <c r="EP113" i="6"/>
  <c r="AO114" i="6"/>
  <c r="AP114" i="6"/>
  <c r="AX114" i="6"/>
  <c r="AY114" i="6"/>
  <c r="CB114" i="6"/>
  <c r="CQ114" i="6" s="1"/>
  <c r="CC114" i="6"/>
  <c r="CR114" i="6" s="1"/>
  <c r="CD114" i="6"/>
  <c r="CE114" i="6"/>
  <c r="CT114" i="6" s="1"/>
  <c r="CF114" i="6"/>
  <c r="CG114" i="6"/>
  <c r="CH114" i="6"/>
  <c r="CW114" i="6" s="1"/>
  <c r="CI114" i="6"/>
  <c r="CX114" i="6" s="1"/>
  <c r="CJ114" i="6"/>
  <c r="CU114" i="6"/>
  <c r="EI114" i="6"/>
  <c r="EL114" i="6"/>
  <c r="EP114" i="6"/>
  <c r="AO115" i="6"/>
  <c r="AP115" i="6"/>
  <c r="AX115" i="6"/>
  <c r="AV115" i="6" s="1"/>
  <c r="AY115" i="6"/>
  <c r="CB115" i="6"/>
  <c r="CC115" i="6"/>
  <c r="CD115" i="6"/>
  <c r="CS115" i="6" s="1"/>
  <c r="CE115" i="6"/>
  <c r="CT115" i="6" s="1"/>
  <c r="CF115" i="6"/>
  <c r="CU115" i="6" s="1"/>
  <c r="CG115" i="6"/>
  <c r="CH115" i="6"/>
  <c r="CW115" i="6" s="1"/>
  <c r="CI115" i="6"/>
  <c r="CJ115" i="6"/>
  <c r="CR115" i="6"/>
  <c r="EI115" i="6"/>
  <c r="EL115" i="6"/>
  <c r="EP115" i="6"/>
  <c r="AO116" i="6"/>
  <c r="AP116" i="6"/>
  <c r="AX116" i="6"/>
  <c r="AV116" i="6" s="1"/>
  <c r="AY116" i="6"/>
  <c r="CB116" i="6"/>
  <c r="CQ116" i="6" s="1"/>
  <c r="CC116" i="6"/>
  <c r="CR116" i="6" s="1"/>
  <c r="CD116" i="6"/>
  <c r="CE116" i="6"/>
  <c r="CF116" i="6"/>
  <c r="CU116" i="6" s="1"/>
  <c r="CG116" i="6"/>
  <c r="CH116" i="6"/>
  <c r="CW116" i="6" s="1"/>
  <c r="CI116" i="6"/>
  <c r="CJ116" i="6"/>
  <c r="CY116" i="6" s="1"/>
  <c r="CT116" i="6"/>
  <c r="CV116" i="6"/>
  <c r="EI116" i="6"/>
  <c r="EL116" i="6"/>
  <c r="EP116" i="6"/>
  <c r="AO117" i="6"/>
  <c r="AP117" i="6"/>
  <c r="AX117" i="6"/>
  <c r="AV117" i="6" s="1"/>
  <c r="AY117" i="6"/>
  <c r="CB117" i="6"/>
  <c r="CC117" i="6"/>
  <c r="CR117" i="6" s="1"/>
  <c r="CD117" i="6"/>
  <c r="CE117" i="6"/>
  <c r="CT117" i="6" s="1"/>
  <c r="CF117" i="6"/>
  <c r="CU117" i="6" s="1"/>
  <c r="CG117" i="6"/>
  <c r="CH117" i="6"/>
  <c r="CW117" i="6" s="1"/>
  <c r="CI117" i="6"/>
  <c r="CX117" i="6" s="1"/>
  <c r="CJ117" i="6"/>
  <c r="CQ117" i="6"/>
  <c r="CV117" i="6"/>
  <c r="EI117" i="6"/>
  <c r="EL117" i="6"/>
  <c r="EP117" i="6"/>
  <c r="AO118" i="6"/>
  <c r="AP118" i="6"/>
  <c r="AX118" i="6"/>
  <c r="AY118" i="6"/>
  <c r="CB118" i="6"/>
  <c r="CQ118" i="6" s="1"/>
  <c r="CC118" i="6"/>
  <c r="CR118" i="6" s="1"/>
  <c r="CD118" i="6"/>
  <c r="CS118" i="6" s="1"/>
  <c r="CE118" i="6"/>
  <c r="CF118" i="6"/>
  <c r="CU118" i="6" s="1"/>
  <c r="CG118" i="6"/>
  <c r="CH118" i="6"/>
  <c r="CW118" i="6" s="1"/>
  <c r="CI118" i="6"/>
  <c r="CJ118" i="6"/>
  <c r="CY118" i="6" s="1"/>
  <c r="CT118" i="6"/>
  <c r="EI118" i="6"/>
  <c r="EL118" i="6"/>
  <c r="EP118" i="6"/>
  <c r="AO119" i="6"/>
  <c r="AP119" i="6"/>
  <c r="AX119" i="6"/>
  <c r="AV119" i="6" s="1"/>
  <c r="AY119" i="6"/>
  <c r="CB119" i="6"/>
  <c r="CQ119" i="6" s="1"/>
  <c r="CC119" i="6"/>
  <c r="CR119" i="6" s="1"/>
  <c r="CD119" i="6"/>
  <c r="CE119" i="6"/>
  <c r="CT119" i="6" s="1"/>
  <c r="CF119" i="6"/>
  <c r="CG119" i="6"/>
  <c r="CH119" i="6"/>
  <c r="CW119" i="6" s="1"/>
  <c r="CI119" i="6"/>
  <c r="CJ119" i="6"/>
  <c r="CY119" i="6" s="1"/>
  <c r="CS119" i="6"/>
  <c r="EI119" i="6"/>
  <c r="EL119" i="6"/>
  <c r="EP119" i="6"/>
  <c r="AO120" i="6"/>
  <c r="AP120" i="6"/>
  <c r="AX120" i="6"/>
  <c r="AV120" i="6" s="1"/>
  <c r="AY120" i="6"/>
  <c r="CB120" i="6"/>
  <c r="CC120" i="6"/>
  <c r="CD120" i="6"/>
  <c r="CE120" i="6"/>
  <c r="CT120" i="6" s="1"/>
  <c r="CF120" i="6"/>
  <c r="CU120" i="6" s="1"/>
  <c r="CG120" i="6"/>
  <c r="CV120" i="6" s="1"/>
  <c r="CH120" i="6"/>
  <c r="CW120" i="6" s="1"/>
  <c r="CI120" i="6"/>
  <c r="CX120" i="6" s="1"/>
  <c r="CJ120" i="6"/>
  <c r="CS120" i="6"/>
  <c r="EI120" i="6"/>
  <c r="EL120" i="6"/>
  <c r="EP120" i="6"/>
  <c r="AO121" i="6"/>
  <c r="AP121" i="6"/>
  <c r="AX121" i="6"/>
  <c r="AY121" i="6"/>
  <c r="AV121" i="6" s="1"/>
  <c r="CB121" i="6"/>
  <c r="CQ121" i="6" s="1"/>
  <c r="CC121" i="6"/>
  <c r="CR121" i="6" s="1"/>
  <c r="CD121" i="6"/>
  <c r="CS121" i="6" s="1"/>
  <c r="CE121" i="6"/>
  <c r="CT121" i="6" s="1"/>
  <c r="CF121" i="6"/>
  <c r="CU121" i="6" s="1"/>
  <c r="CG121" i="6"/>
  <c r="CH121" i="6"/>
  <c r="CI121" i="6"/>
  <c r="CJ121" i="6"/>
  <c r="CY121" i="6" s="1"/>
  <c r="EI121" i="6"/>
  <c r="EL121" i="6"/>
  <c r="EP121" i="6"/>
  <c r="AO122" i="6"/>
  <c r="AP122" i="6"/>
  <c r="AX122" i="6"/>
  <c r="AY122" i="6"/>
  <c r="AV122" i="6" s="1"/>
  <c r="CB122" i="6"/>
  <c r="CQ122" i="6" s="1"/>
  <c r="CC122" i="6"/>
  <c r="CD122" i="6"/>
  <c r="CS122" i="6" s="1"/>
  <c r="CE122" i="6"/>
  <c r="CF122" i="6"/>
  <c r="CU122" i="6" s="1"/>
  <c r="CG122" i="6"/>
  <c r="CH122" i="6"/>
  <c r="CW122" i="6" s="1"/>
  <c r="CI122" i="6"/>
  <c r="CX122" i="6" s="1"/>
  <c r="CJ122" i="6"/>
  <c r="CY122" i="6" s="1"/>
  <c r="CV122" i="6"/>
  <c r="EI122" i="6"/>
  <c r="EL122" i="6"/>
  <c r="EP122" i="6"/>
  <c r="AO123" i="6"/>
  <c r="AP123" i="6"/>
  <c r="AX123" i="6"/>
  <c r="AY123" i="6"/>
  <c r="CB123" i="6"/>
  <c r="CC123" i="6"/>
  <c r="CR123" i="6" s="1"/>
  <c r="CD123" i="6"/>
  <c r="CE123" i="6"/>
  <c r="CT123" i="6" s="1"/>
  <c r="CF123" i="6"/>
  <c r="CG123" i="6"/>
  <c r="CV123" i="6" s="1"/>
  <c r="CH123" i="6"/>
  <c r="CW123" i="6" s="1"/>
  <c r="CI123" i="6"/>
  <c r="CJ123" i="6"/>
  <c r="CS123" i="6"/>
  <c r="CU123" i="6"/>
  <c r="EI123" i="6"/>
  <c r="EL123" i="6"/>
  <c r="EP123" i="6"/>
  <c r="AO124" i="6"/>
  <c r="AP124" i="6"/>
  <c r="AX124" i="6"/>
  <c r="AY124" i="6"/>
  <c r="CB124" i="6"/>
  <c r="CC124" i="6"/>
  <c r="CR124" i="6" s="1"/>
  <c r="CD124" i="6"/>
  <c r="CS124" i="6" s="1"/>
  <c r="CE124" i="6"/>
  <c r="CF124" i="6"/>
  <c r="CU124" i="6" s="1"/>
  <c r="CG124" i="6"/>
  <c r="BA124" i="6" s="1"/>
  <c r="CH124" i="6"/>
  <c r="CW124" i="6" s="1"/>
  <c r="CI124" i="6"/>
  <c r="CX124" i="6" s="1"/>
  <c r="CJ124" i="6"/>
  <c r="CY124" i="6" s="1"/>
  <c r="EI124" i="6"/>
  <c r="EL124" i="6"/>
  <c r="EP124" i="6"/>
  <c r="AO125" i="6"/>
  <c r="AP125" i="6"/>
  <c r="AX125" i="6"/>
  <c r="AY125" i="6"/>
  <c r="CB125" i="6"/>
  <c r="CC125" i="6"/>
  <c r="CD125" i="6"/>
  <c r="CE125" i="6"/>
  <c r="CT125" i="6" s="1"/>
  <c r="CF125" i="6"/>
  <c r="CU125" i="6" s="1"/>
  <c r="CG125" i="6"/>
  <c r="CV125" i="6" s="1"/>
  <c r="CH125" i="6"/>
  <c r="CI125" i="6"/>
  <c r="CX125" i="6" s="1"/>
  <c r="CJ125" i="6"/>
  <c r="CW125" i="6"/>
  <c r="CY125" i="6"/>
  <c r="EI125" i="6"/>
  <c r="EL125" i="6"/>
  <c r="EP125" i="6"/>
  <c r="AO126" i="6"/>
  <c r="AP126" i="6"/>
  <c r="AX126" i="6"/>
  <c r="AY126" i="6"/>
  <c r="CB126" i="6"/>
  <c r="CC126" i="6"/>
  <c r="CD126" i="6"/>
  <c r="CE126" i="6"/>
  <c r="CT126" i="6" s="1"/>
  <c r="CF126" i="6"/>
  <c r="CG126" i="6"/>
  <c r="CV126" i="6" s="1"/>
  <c r="CH126" i="6"/>
  <c r="CW126" i="6" s="1"/>
  <c r="CI126" i="6"/>
  <c r="CJ126" i="6"/>
  <c r="CR126" i="6"/>
  <c r="CU126" i="6"/>
  <c r="EI126" i="6"/>
  <c r="EL126" i="6"/>
  <c r="EP126" i="6"/>
  <c r="AO127" i="6"/>
  <c r="AP127" i="6"/>
  <c r="AX127" i="6"/>
  <c r="AY127" i="6"/>
  <c r="CB127" i="6"/>
  <c r="CC127" i="6"/>
  <c r="CR127" i="6" s="1"/>
  <c r="CD127" i="6"/>
  <c r="CS127" i="6" s="1"/>
  <c r="CE127" i="6"/>
  <c r="CT127" i="6" s="1"/>
  <c r="CF127" i="6"/>
  <c r="CG127" i="6"/>
  <c r="CV127" i="6" s="1"/>
  <c r="CH127" i="6"/>
  <c r="CW127" i="6" s="1"/>
  <c r="CI127" i="6"/>
  <c r="CX127" i="6" s="1"/>
  <c r="CJ127" i="6"/>
  <c r="EI127" i="6"/>
  <c r="EL127" i="6"/>
  <c r="EP127" i="6"/>
  <c r="AO128" i="6"/>
  <c r="AP128" i="6"/>
  <c r="AX128" i="6"/>
  <c r="AY128" i="6"/>
  <c r="CB128" i="6"/>
  <c r="CQ128" i="6" s="1"/>
  <c r="CC128" i="6"/>
  <c r="CD128" i="6"/>
  <c r="CE128" i="6"/>
  <c r="CT128" i="6" s="1"/>
  <c r="CF128" i="6"/>
  <c r="CU128" i="6" s="1"/>
  <c r="CG128" i="6"/>
  <c r="CH128" i="6"/>
  <c r="CW128" i="6" s="1"/>
  <c r="CI128" i="6"/>
  <c r="CX128" i="6" s="1"/>
  <c r="CJ128" i="6"/>
  <c r="CS128" i="6"/>
  <c r="CY128" i="6"/>
  <c r="EI128" i="6"/>
  <c r="EL128" i="6"/>
  <c r="EP128" i="6"/>
  <c r="AO129" i="6"/>
  <c r="AP129" i="6"/>
  <c r="AX129" i="6"/>
  <c r="AY129" i="6"/>
  <c r="CB129" i="6"/>
  <c r="CC129" i="6"/>
  <c r="CD129" i="6"/>
  <c r="CE129" i="6"/>
  <c r="CF129" i="6"/>
  <c r="CG129" i="6"/>
  <c r="CH129" i="6"/>
  <c r="CI129" i="6"/>
  <c r="CX129" i="6" s="1"/>
  <c r="CJ129" i="6"/>
  <c r="CY129" i="6" s="1"/>
  <c r="CQ129" i="6"/>
  <c r="CV129" i="6"/>
  <c r="EI129" i="6"/>
  <c r="EL129" i="6"/>
  <c r="EP129" i="6"/>
  <c r="AO130" i="6"/>
  <c r="AP130" i="6"/>
  <c r="AX130" i="6"/>
  <c r="AV130" i="6" s="1"/>
  <c r="AY130" i="6"/>
  <c r="CB130" i="6"/>
  <c r="CQ130" i="6" s="1"/>
  <c r="CC130" i="6"/>
  <c r="CD130" i="6"/>
  <c r="CE130" i="6"/>
  <c r="CT130" i="6" s="1"/>
  <c r="CF130" i="6"/>
  <c r="CU130" i="6" s="1"/>
  <c r="CG130" i="6"/>
  <c r="CH130" i="6"/>
  <c r="CW130" i="6" s="1"/>
  <c r="CI130" i="6"/>
  <c r="CJ130" i="6"/>
  <c r="CY130" i="6" s="1"/>
  <c r="CS130" i="6"/>
  <c r="EI130" i="6"/>
  <c r="EL130" i="6"/>
  <c r="EP130" i="6"/>
  <c r="AO131" i="6"/>
  <c r="AP131" i="6"/>
  <c r="AX131" i="6"/>
  <c r="AY131" i="6"/>
  <c r="CB131" i="6"/>
  <c r="CQ131" i="6" s="1"/>
  <c r="CC131" i="6"/>
  <c r="CR131" i="6" s="1"/>
  <c r="CD131" i="6"/>
  <c r="CE131" i="6"/>
  <c r="CT131" i="6" s="1"/>
  <c r="CF131" i="6"/>
  <c r="CG131" i="6"/>
  <c r="CV131" i="6" s="1"/>
  <c r="CH131" i="6"/>
  <c r="CW131" i="6" s="1"/>
  <c r="CI131" i="6"/>
  <c r="CX131" i="6" s="1"/>
  <c r="CJ131" i="6"/>
  <c r="CY131" i="6" s="1"/>
  <c r="EI131" i="6"/>
  <c r="EL131" i="6"/>
  <c r="EP131" i="6"/>
  <c r="AO132" i="6"/>
  <c r="AP132" i="6"/>
  <c r="AX132" i="6"/>
  <c r="AY132" i="6"/>
  <c r="CB132" i="6"/>
  <c r="CC132" i="6"/>
  <c r="CD132" i="6"/>
  <c r="CE132" i="6"/>
  <c r="CF132" i="6"/>
  <c r="CG132" i="6"/>
  <c r="CV132" i="6" s="1"/>
  <c r="CH132" i="6"/>
  <c r="CW132" i="6" s="1"/>
  <c r="CI132" i="6"/>
  <c r="CJ132" i="6"/>
  <c r="CY132" i="6" s="1"/>
  <c r="CS132" i="6"/>
  <c r="CU132" i="6"/>
  <c r="EI132" i="6"/>
  <c r="EL132" i="6"/>
  <c r="EP132" i="6"/>
  <c r="AO133" i="6"/>
  <c r="AP133" i="6"/>
  <c r="AX133" i="6"/>
  <c r="AY133" i="6"/>
  <c r="CB133" i="6"/>
  <c r="CC133" i="6"/>
  <c r="CR133" i="6" s="1"/>
  <c r="CD133" i="6"/>
  <c r="CS133" i="6" s="1"/>
  <c r="CE133" i="6"/>
  <c r="CF133" i="6"/>
  <c r="CG133" i="6"/>
  <c r="CV133" i="6" s="1"/>
  <c r="CH133" i="6"/>
  <c r="CI133" i="6"/>
  <c r="CX133" i="6" s="1"/>
  <c r="CJ133" i="6"/>
  <c r="CY133" i="6" s="1"/>
  <c r="EI133" i="6"/>
  <c r="EL133" i="6"/>
  <c r="EP133" i="6"/>
  <c r="AO134" i="6"/>
  <c r="AP134" i="6"/>
  <c r="AX134" i="6"/>
  <c r="AY134" i="6"/>
  <c r="AV134" i="6" s="1"/>
  <c r="CB134" i="6"/>
  <c r="CQ134" i="6" s="1"/>
  <c r="CC134" i="6"/>
  <c r="CR134" i="6" s="1"/>
  <c r="CD134" i="6"/>
  <c r="CE134" i="6"/>
  <c r="CF134" i="6"/>
  <c r="CU134" i="6" s="1"/>
  <c r="CG134" i="6"/>
  <c r="CH134" i="6"/>
  <c r="CW134" i="6" s="1"/>
  <c r="CI134" i="6"/>
  <c r="CX134" i="6" s="1"/>
  <c r="CJ134" i="6"/>
  <c r="CY134" i="6" s="1"/>
  <c r="EI134" i="6"/>
  <c r="EL134" i="6"/>
  <c r="EP134" i="6"/>
  <c r="AO135" i="6"/>
  <c r="AP135" i="6"/>
  <c r="AX135" i="6"/>
  <c r="AY135" i="6"/>
  <c r="CB135" i="6"/>
  <c r="CC135" i="6"/>
  <c r="CR135" i="6" s="1"/>
  <c r="CD135" i="6"/>
  <c r="CE135" i="6"/>
  <c r="CT135" i="6" s="1"/>
  <c r="CF135" i="6"/>
  <c r="CU135" i="6" s="1"/>
  <c r="CG135" i="6"/>
  <c r="CV135" i="6" s="1"/>
  <c r="CH135" i="6"/>
  <c r="CI135" i="6"/>
  <c r="CX135" i="6" s="1"/>
  <c r="CJ135" i="6"/>
  <c r="EI135" i="6"/>
  <c r="EL135" i="6"/>
  <c r="EP135" i="6"/>
  <c r="AO136" i="6"/>
  <c r="AP136" i="6"/>
  <c r="AX136" i="6"/>
  <c r="AY136" i="6"/>
  <c r="CB136" i="6"/>
  <c r="CQ136" i="6" s="1"/>
  <c r="CC136" i="6"/>
  <c r="CR136" i="6" s="1"/>
  <c r="CD136" i="6"/>
  <c r="CS136" i="6" s="1"/>
  <c r="CE136" i="6"/>
  <c r="CF136" i="6"/>
  <c r="CU136" i="6" s="1"/>
  <c r="CG136" i="6"/>
  <c r="CH136" i="6"/>
  <c r="CW136" i="6" s="1"/>
  <c r="CI136" i="6"/>
  <c r="CX136" i="6" s="1"/>
  <c r="CJ136" i="6"/>
  <c r="CY136" i="6"/>
  <c r="EI136" i="6"/>
  <c r="EL136" i="6"/>
  <c r="EP136" i="6"/>
  <c r="AO137" i="6"/>
  <c r="AP137" i="6"/>
  <c r="AX137" i="6"/>
  <c r="AV137" i="6" s="1"/>
  <c r="AY137" i="6"/>
  <c r="CB137" i="6"/>
  <c r="CC137" i="6"/>
  <c r="CD137" i="6"/>
  <c r="CE137" i="6"/>
  <c r="CT137" i="6" s="1"/>
  <c r="CF137" i="6"/>
  <c r="CU137" i="6" s="1"/>
  <c r="CG137" i="6"/>
  <c r="CH137" i="6"/>
  <c r="CW137" i="6" s="1"/>
  <c r="CI137" i="6"/>
  <c r="CJ137" i="6"/>
  <c r="EI137" i="6"/>
  <c r="EL137" i="6"/>
  <c r="EP137" i="6"/>
  <c r="AO138" i="6"/>
  <c r="AP138" i="6"/>
  <c r="AX138" i="6"/>
  <c r="AY138" i="6"/>
  <c r="CB138" i="6"/>
  <c r="CQ138" i="6" s="1"/>
  <c r="CC138" i="6"/>
  <c r="CD138" i="6"/>
  <c r="CS138" i="6" s="1"/>
  <c r="CE138" i="6"/>
  <c r="CF138" i="6"/>
  <c r="CU138" i="6" s="1"/>
  <c r="CG138" i="6"/>
  <c r="CH138" i="6"/>
  <c r="CW138" i="6" s="1"/>
  <c r="CI138" i="6"/>
  <c r="CJ138" i="6"/>
  <c r="CY138" i="6" s="1"/>
  <c r="CT138" i="6"/>
  <c r="EI138" i="6"/>
  <c r="EL138" i="6"/>
  <c r="EP138" i="6"/>
  <c r="AO139" i="6"/>
  <c r="AP139" i="6"/>
  <c r="AX139" i="6"/>
  <c r="AY139" i="6"/>
  <c r="CB139" i="6"/>
  <c r="CQ139" i="6" s="1"/>
  <c r="CC139" i="6"/>
  <c r="CR139" i="6" s="1"/>
  <c r="CD139" i="6"/>
  <c r="CS139" i="6" s="1"/>
  <c r="CE139" i="6"/>
  <c r="CT139" i="6" s="1"/>
  <c r="CF139" i="6"/>
  <c r="CG139" i="6"/>
  <c r="CH139" i="6"/>
  <c r="CW139" i="6" s="1"/>
  <c r="CI139" i="6"/>
  <c r="CX139" i="6" s="1"/>
  <c r="CJ139" i="6"/>
  <c r="CY139" i="6" s="1"/>
  <c r="EI139" i="6"/>
  <c r="EL139" i="6"/>
  <c r="EP139" i="6"/>
  <c r="AO140" i="6"/>
  <c r="AP140" i="6"/>
  <c r="AX140" i="6"/>
  <c r="AY140" i="6"/>
  <c r="CB140" i="6"/>
  <c r="CC140" i="6"/>
  <c r="CD140" i="6"/>
  <c r="CS140" i="6" s="1"/>
  <c r="CE140" i="6"/>
  <c r="CF140" i="6"/>
  <c r="CG140" i="6"/>
  <c r="CH140" i="6"/>
  <c r="CW140" i="6" s="1"/>
  <c r="CI140" i="6"/>
  <c r="CJ140" i="6"/>
  <c r="CY140" i="6" s="1"/>
  <c r="CU140" i="6"/>
  <c r="EI140" i="6"/>
  <c r="EL140" i="6"/>
  <c r="EP140" i="6"/>
  <c r="AO141" i="6"/>
  <c r="AP141" i="6"/>
  <c r="AX141" i="6"/>
  <c r="AY141" i="6"/>
  <c r="CB141" i="6"/>
  <c r="CC141" i="6"/>
  <c r="CR141" i="6" s="1"/>
  <c r="CD141" i="6"/>
  <c r="CS141" i="6" s="1"/>
  <c r="CE141" i="6"/>
  <c r="CT141" i="6" s="1"/>
  <c r="CF141" i="6"/>
  <c r="CG141" i="6"/>
  <c r="CV141" i="6" s="1"/>
  <c r="CH141" i="6"/>
  <c r="CI141" i="6"/>
  <c r="CJ141" i="6"/>
  <c r="CY141" i="6" s="1"/>
  <c r="CX141" i="6"/>
  <c r="EI141" i="6"/>
  <c r="EL141" i="6"/>
  <c r="EP141" i="6"/>
  <c r="AO142" i="6"/>
  <c r="AP142" i="6"/>
  <c r="AX142" i="6"/>
  <c r="AY142" i="6"/>
  <c r="CB142" i="6"/>
  <c r="CC142" i="6"/>
  <c r="CR142" i="6" s="1"/>
  <c r="CD142" i="6"/>
  <c r="CE142" i="6"/>
  <c r="CF142" i="6"/>
  <c r="CG142" i="6"/>
  <c r="CH142" i="6"/>
  <c r="CI142" i="6"/>
  <c r="CX142" i="6" s="1"/>
  <c r="CJ142" i="6"/>
  <c r="CY142" i="6" s="1"/>
  <c r="CU142" i="6"/>
  <c r="CW142" i="6"/>
  <c r="EI142" i="6"/>
  <c r="EL142" i="6"/>
  <c r="EP142" i="6"/>
  <c r="AO143" i="6"/>
  <c r="AP143" i="6"/>
  <c r="AX143" i="6"/>
  <c r="AY143" i="6"/>
  <c r="CB143" i="6"/>
  <c r="CC143" i="6"/>
  <c r="CD143" i="6"/>
  <c r="CE143" i="6"/>
  <c r="CT143" i="6" s="1"/>
  <c r="CF143" i="6"/>
  <c r="CU143" i="6" s="1"/>
  <c r="CG143" i="6"/>
  <c r="CV143" i="6" s="1"/>
  <c r="CH143" i="6"/>
  <c r="CI143" i="6"/>
  <c r="CX143" i="6" s="1"/>
  <c r="CJ143" i="6"/>
  <c r="CR143" i="6"/>
  <c r="EI143" i="6"/>
  <c r="EL143" i="6"/>
  <c r="EP143" i="6"/>
  <c r="AO144" i="6"/>
  <c r="AP144" i="6"/>
  <c r="AX144" i="6"/>
  <c r="AY144" i="6"/>
  <c r="CB144" i="6"/>
  <c r="CQ144" i="6" s="1"/>
  <c r="CC144" i="6"/>
  <c r="CD144" i="6"/>
  <c r="CS144" i="6" s="1"/>
  <c r="CE144" i="6"/>
  <c r="CF144" i="6"/>
  <c r="CU144" i="6" s="1"/>
  <c r="CG144" i="6"/>
  <c r="CH144" i="6"/>
  <c r="CW144" i="6" s="1"/>
  <c r="CI144" i="6"/>
  <c r="CX144" i="6" s="1"/>
  <c r="CJ144" i="6"/>
  <c r="CY144" i="6" s="1"/>
  <c r="CR144" i="6"/>
  <c r="EI144" i="6"/>
  <c r="EL144" i="6"/>
  <c r="EP144" i="6"/>
  <c r="AO145" i="6"/>
  <c r="AP145" i="6"/>
  <c r="AX145" i="6"/>
  <c r="AY145" i="6"/>
  <c r="CB145" i="6"/>
  <c r="CC145" i="6"/>
  <c r="CD145" i="6"/>
  <c r="CE145" i="6"/>
  <c r="CT145" i="6" s="1"/>
  <c r="CF145" i="6"/>
  <c r="CU145" i="6" s="1"/>
  <c r="CG145" i="6"/>
  <c r="CH145" i="6"/>
  <c r="CW145" i="6" s="1"/>
  <c r="CI145" i="6"/>
  <c r="CJ145" i="6"/>
  <c r="CV145" i="6"/>
  <c r="EI145" i="6"/>
  <c r="EL145" i="6"/>
  <c r="EP145" i="6"/>
  <c r="AO146" i="6"/>
  <c r="AP146" i="6"/>
  <c r="AX146" i="6"/>
  <c r="AV146" i="6" s="1"/>
  <c r="AY146" i="6"/>
  <c r="CB146" i="6"/>
  <c r="CQ146" i="6" s="1"/>
  <c r="CC146" i="6"/>
  <c r="CD146" i="6"/>
  <c r="CS146" i="6" s="1"/>
  <c r="CE146" i="6"/>
  <c r="CT146" i="6" s="1"/>
  <c r="CF146" i="6"/>
  <c r="CU146" i="6" s="1"/>
  <c r="CG146" i="6"/>
  <c r="BA146" i="6" s="1"/>
  <c r="CH146" i="6"/>
  <c r="CW146" i="6" s="1"/>
  <c r="CI146" i="6"/>
  <c r="CJ146" i="6"/>
  <c r="CY146" i="6" s="1"/>
  <c r="EI146" i="6"/>
  <c r="EL146" i="6"/>
  <c r="EP146" i="6"/>
  <c r="AO147" i="6"/>
  <c r="AP147" i="6"/>
  <c r="AX147" i="6"/>
  <c r="AY147" i="6"/>
  <c r="CB147" i="6"/>
  <c r="CQ147" i="6" s="1"/>
  <c r="CC147" i="6"/>
  <c r="CR147" i="6" s="1"/>
  <c r="CD147" i="6"/>
  <c r="CS147" i="6" s="1"/>
  <c r="CE147" i="6"/>
  <c r="CT147" i="6" s="1"/>
  <c r="CF147" i="6"/>
  <c r="CU147" i="6" s="1"/>
  <c r="CG147" i="6"/>
  <c r="CH147" i="6"/>
  <c r="CW147" i="6" s="1"/>
  <c r="CI147" i="6"/>
  <c r="CX147" i="6" s="1"/>
  <c r="CJ147" i="6"/>
  <c r="CY147" i="6"/>
  <c r="EI147" i="6"/>
  <c r="EL147" i="6"/>
  <c r="EP147" i="6"/>
  <c r="AO148" i="6"/>
  <c r="AP148" i="6"/>
  <c r="AX148" i="6"/>
  <c r="AY148" i="6"/>
  <c r="CB148" i="6"/>
  <c r="CC148" i="6"/>
  <c r="CD148" i="6"/>
  <c r="CS148" i="6" s="1"/>
  <c r="CE148" i="6"/>
  <c r="CF148" i="6"/>
  <c r="CU148" i="6" s="1"/>
  <c r="CG148" i="6"/>
  <c r="CH148" i="6"/>
  <c r="CI148" i="6"/>
  <c r="CJ148" i="6"/>
  <c r="CY148" i="6" s="1"/>
  <c r="CR148" i="6"/>
  <c r="CV148" i="6"/>
  <c r="EI148" i="6"/>
  <c r="EL148" i="6"/>
  <c r="EP148" i="6"/>
  <c r="AO149" i="6"/>
  <c r="AP149" i="6"/>
  <c r="AX149" i="6"/>
  <c r="AY149" i="6"/>
  <c r="CB149" i="6"/>
  <c r="CC149" i="6"/>
  <c r="CD149" i="6"/>
  <c r="CE149" i="6"/>
  <c r="CF149" i="6"/>
  <c r="CG149" i="6"/>
  <c r="CV149" i="6" s="1"/>
  <c r="CH149" i="6"/>
  <c r="CW149" i="6" s="1"/>
  <c r="CI149" i="6"/>
  <c r="CX149" i="6" s="1"/>
  <c r="CJ149" i="6"/>
  <c r="CY149" i="6" s="1"/>
  <c r="CR149" i="6"/>
  <c r="CS149" i="6"/>
  <c r="EI149" i="6"/>
  <c r="EL149" i="6"/>
  <c r="EP149" i="6"/>
  <c r="AO150" i="6"/>
  <c r="AP150" i="6"/>
  <c r="AX150" i="6"/>
  <c r="AY150" i="6"/>
  <c r="CB150" i="6"/>
  <c r="CC150" i="6"/>
  <c r="CR150" i="6" s="1"/>
  <c r="CD150" i="6"/>
  <c r="CE150" i="6"/>
  <c r="CF150" i="6"/>
  <c r="CU150" i="6" s="1"/>
  <c r="CG150" i="6"/>
  <c r="CH150" i="6"/>
  <c r="CW150" i="6" s="1"/>
  <c r="CI150" i="6"/>
  <c r="CX150" i="6" s="1"/>
  <c r="CJ150" i="6"/>
  <c r="EI150" i="6"/>
  <c r="EL150" i="6"/>
  <c r="EP150" i="6"/>
  <c r="AO151" i="6"/>
  <c r="AP151" i="6"/>
  <c r="AX151" i="6"/>
  <c r="AY151" i="6"/>
  <c r="CB151" i="6"/>
  <c r="CC151" i="6"/>
  <c r="CR151" i="6" s="1"/>
  <c r="CD151" i="6"/>
  <c r="CE151" i="6"/>
  <c r="CF151" i="6"/>
  <c r="CU151" i="6" s="1"/>
  <c r="CG151" i="6"/>
  <c r="CH151" i="6"/>
  <c r="CI151" i="6"/>
  <c r="CX151" i="6" s="1"/>
  <c r="CJ151" i="6"/>
  <c r="CT151" i="6"/>
  <c r="EI151" i="6"/>
  <c r="EL151" i="6"/>
  <c r="EP151" i="6"/>
  <c r="AO152" i="6"/>
  <c r="AP152" i="6"/>
  <c r="AX152" i="6"/>
  <c r="AY152" i="6"/>
  <c r="CB152" i="6"/>
  <c r="CC152" i="6"/>
  <c r="CR152" i="6" s="1"/>
  <c r="CD152" i="6"/>
  <c r="CE152" i="6"/>
  <c r="CF152" i="6"/>
  <c r="CU152" i="6" s="1"/>
  <c r="CG152" i="6"/>
  <c r="CV152" i="6" s="1"/>
  <c r="CH152" i="6"/>
  <c r="CI152" i="6"/>
  <c r="CJ152" i="6"/>
  <c r="CY152" i="6" s="1"/>
  <c r="CQ152" i="6"/>
  <c r="CW152" i="6"/>
  <c r="EI152" i="6"/>
  <c r="EL152" i="6"/>
  <c r="EP152" i="6"/>
  <c r="AO153" i="6"/>
  <c r="AP153" i="6"/>
  <c r="AX153" i="6"/>
  <c r="AV153" i="6" s="1"/>
  <c r="AY153" i="6"/>
  <c r="CB153" i="6"/>
  <c r="CC153" i="6"/>
  <c r="CD153" i="6"/>
  <c r="CE153" i="6"/>
  <c r="CT153" i="6" s="1"/>
  <c r="CF153" i="6"/>
  <c r="CG153" i="6"/>
  <c r="CV153" i="6" s="1"/>
  <c r="CH153" i="6"/>
  <c r="CW153" i="6" s="1"/>
  <c r="CI153" i="6"/>
  <c r="CJ153" i="6"/>
  <c r="EI153" i="6"/>
  <c r="EL153" i="6"/>
  <c r="EP153" i="6"/>
  <c r="AO154" i="6"/>
  <c r="AP154" i="6"/>
  <c r="AX154" i="6"/>
  <c r="AY154" i="6"/>
  <c r="CB154" i="6"/>
  <c r="CQ154" i="6" s="1"/>
  <c r="CC154" i="6"/>
  <c r="CR154" i="6" s="1"/>
  <c r="CD154" i="6"/>
  <c r="CE154" i="6"/>
  <c r="CF154" i="6"/>
  <c r="CU154" i="6" s="1"/>
  <c r="CG154" i="6"/>
  <c r="CV154" i="6" s="1"/>
  <c r="CH154" i="6"/>
  <c r="CI154" i="6"/>
  <c r="CJ154" i="6"/>
  <c r="CY154" i="6" s="1"/>
  <c r="CW154" i="6"/>
  <c r="EI154" i="6"/>
  <c r="EL154" i="6"/>
  <c r="EP154" i="6"/>
  <c r="AO155" i="6"/>
  <c r="AP155" i="6"/>
  <c r="AX155" i="6"/>
  <c r="AY155" i="6"/>
  <c r="CB155" i="6"/>
  <c r="CC155" i="6"/>
  <c r="CD155" i="6"/>
  <c r="CE155" i="6"/>
  <c r="CT155" i="6" s="1"/>
  <c r="CF155" i="6"/>
  <c r="CG155" i="6"/>
  <c r="CH155" i="6"/>
  <c r="CW155" i="6" s="1"/>
  <c r="CI155" i="6"/>
  <c r="CX155" i="6" s="1"/>
  <c r="CJ155" i="6"/>
  <c r="CR155" i="6"/>
  <c r="CS155" i="6"/>
  <c r="EI155" i="6"/>
  <c r="EL155" i="6"/>
  <c r="EP155" i="6"/>
  <c r="AO156" i="6"/>
  <c r="AP156" i="6"/>
  <c r="AV156" i="6"/>
  <c r="AX156" i="6"/>
  <c r="AY156" i="6"/>
  <c r="CB156" i="6"/>
  <c r="CQ156" i="6" s="1"/>
  <c r="CC156" i="6"/>
  <c r="CD156" i="6"/>
  <c r="CS156" i="6" s="1"/>
  <c r="CE156" i="6"/>
  <c r="CT156" i="6" s="1"/>
  <c r="CF156" i="6"/>
  <c r="CG156" i="6"/>
  <c r="CH156" i="6"/>
  <c r="CW156" i="6" s="1"/>
  <c r="CI156" i="6"/>
  <c r="CX156" i="6" s="1"/>
  <c r="CJ156" i="6"/>
  <c r="CY156" i="6" s="1"/>
  <c r="EI156" i="6"/>
  <c r="EL156" i="6"/>
  <c r="EP156" i="6"/>
  <c r="AO157" i="6"/>
  <c r="AP157" i="6"/>
  <c r="AX157" i="6"/>
  <c r="AY157" i="6"/>
  <c r="CB157" i="6"/>
  <c r="CQ157" i="6" s="1"/>
  <c r="CC157" i="6"/>
  <c r="CR157" i="6" s="1"/>
  <c r="CD157" i="6"/>
  <c r="CE157" i="6"/>
  <c r="CT157" i="6" s="1"/>
  <c r="CF157" i="6"/>
  <c r="CU157" i="6" s="1"/>
  <c r="CG157" i="6"/>
  <c r="CV157" i="6" s="1"/>
  <c r="CH157" i="6"/>
  <c r="CI157" i="6"/>
  <c r="CJ157" i="6"/>
  <c r="CY157" i="6" s="1"/>
  <c r="CX157" i="6"/>
  <c r="EI157" i="6"/>
  <c r="EL157" i="6"/>
  <c r="EP157" i="6"/>
  <c r="AO158" i="6"/>
  <c r="AP158" i="6"/>
  <c r="AX158" i="6"/>
  <c r="AY158" i="6"/>
  <c r="CB158" i="6"/>
  <c r="CQ158" i="6" s="1"/>
  <c r="CC158" i="6"/>
  <c r="CD158" i="6"/>
  <c r="CS158" i="6" s="1"/>
  <c r="CE158" i="6"/>
  <c r="CF158" i="6"/>
  <c r="CU158" i="6" s="1"/>
  <c r="CG158" i="6"/>
  <c r="CV158" i="6" s="1"/>
  <c r="CH158" i="6"/>
  <c r="CW158" i="6" s="1"/>
  <c r="CI158" i="6"/>
  <c r="CJ158" i="6"/>
  <c r="CY158" i="6" s="1"/>
  <c r="CR158" i="6"/>
  <c r="EI158" i="6"/>
  <c r="EL158" i="6"/>
  <c r="EP158" i="6"/>
  <c r="AO159" i="6"/>
  <c r="AP159" i="6"/>
  <c r="AX159" i="6"/>
  <c r="AY159" i="6"/>
  <c r="CB159" i="6"/>
  <c r="CC159" i="6"/>
  <c r="CR159" i="6" s="1"/>
  <c r="CD159" i="6"/>
  <c r="CE159" i="6"/>
  <c r="CF159" i="6"/>
  <c r="CG159" i="6"/>
  <c r="CH159" i="6"/>
  <c r="CW159" i="6" s="1"/>
  <c r="CI159" i="6"/>
  <c r="CX159" i="6" s="1"/>
  <c r="CJ159" i="6"/>
  <c r="CS159" i="6"/>
  <c r="CV159" i="6"/>
  <c r="EI159" i="6"/>
  <c r="EL159" i="6"/>
  <c r="EP159" i="6"/>
  <c r="AO160" i="6"/>
  <c r="AP160" i="6"/>
  <c r="AX160" i="6"/>
  <c r="AY160" i="6"/>
  <c r="CB160" i="6"/>
  <c r="CC160" i="6"/>
  <c r="CR160" i="6" s="1"/>
  <c r="CD160" i="6"/>
  <c r="CE160" i="6"/>
  <c r="CF160" i="6"/>
  <c r="CU160" i="6" s="1"/>
  <c r="CG160" i="6"/>
  <c r="CH160" i="6"/>
  <c r="CW160" i="6" s="1"/>
  <c r="CI160" i="6"/>
  <c r="CX160" i="6" s="1"/>
  <c r="CJ160" i="6"/>
  <c r="CS160" i="6"/>
  <c r="EI160" i="6"/>
  <c r="EL160" i="6"/>
  <c r="EP160" i="6"/>
  <c r="AO161" i="6"/>
  <c r="AP161" i="6"/>
  <c r="AX161" i="6"/>
  <c r="AV161" i="6" s="1"/>
  <c r="AY161" i="6"/>
  <c r="CB161" i="6"/>
  <c r="CQ161" i="6" s="1"/>
  <c r="CC161" i="6"/>
  <c r="CD161" i="6"/>
  <c r="CS161" i="6" s="1"/>
  <c r="CE161" i="6"/>
  <c r="CT161" i="6" s="1"/>
  <c r="CF161" i="6"/>
  <c r="CU161" i="6" s="1"/>
  <c r="CG161" i="6"/>
  <c r="CH161" i="6"/>
  <c r="CI161" i="6"/>
  <c r="CX161" i="6" s="1"/>
  <c r="CJ161" i="6"/>
  <c r="CY161" i="6" s="1"/>
  <c r="EI161" i="6"/>
  <c r="EL161" i="6"/>
  <c r="EP161" i="6"/>
  <c r="AO162" i="6"/>
  <c r="AP162" i="6"/>
  <c r="AX162" i="6"/>
  <c r="AY162" i="6"/>
  <c r="CB162" i="6"/>
  <c r="CC162" i="6"/>
  <c r="CR162" i="6" s="1"/>
  <c r="CD162" i="6"/>
  <c r="CE162" i="6"/>
  <c r="CT162" i="6" s="1"/>
  <c r="CF162" i="6"/>
  <c r="CU162" i="6" s="1"/>
  <c r="CG162" i="6"/>
  <c r="CH162" i="6"/>
  <c r="CW162" i="6" s="1"/>
  <c r="CI162" i="6"/>
  <c r="CX162" i="6" s="1"/>
  <c r="CJ162" i="6"/>
  <c r="CQ162" i="6"/>
  <c r="CY162" i="6"/>
  <c r="EI162" i="6"/>
  <c r="EL162" i="6"/>
  <c r="EP162" i="6"/>
  <c r="AO163" i="6"/>
  <c r="AP163" i="6"/>
  <c r="AX163" i="6"/>
  <c r="AY163" i="6"/>
  <c r="CB163" i="6"/>
  <c r="CC163" i="6"/>
  <c r="CD163" i="6"/>
  <c r="CE163" i="6"/>
  <c r="CT163" i="6" s="1"/>
  <c r="CF163" i="6"/>
  <c r="CU163" i="6" s="1"/>
  <c r="CG163" i="6"/>
  <c r="CV163" i="6" s="1"/>
  <c r="CH163" i="6"/>
  <c r="CW163" i="6" s="1"/>
  <c r="CI163" i="6"/>
  <c r="CJ163" i="6"/>
  <c r="CY163" i="6" s="1"/>
  <c r="CS163" i="6"/>
  <c r="EI163" i="6"/>
  <c r="EL163" i="6"/>
  <c r="EP163" i="6"/>
  <c r="AO164" i="6"/>
  <c r="AP164" i="6"/>
  <c r="AX164" i="6"/>
  <c r="AY164" i="6"/>
  <c r="CB164" i="6"/>
  <c r="CC164" i="6"/>
  <c r="CR164" i="6" s="1"/>
  <c r="CD164" i="6"/>
  <c r="CS164" i="6" s="1"/>
  <c r="CE164" i="6"/>
  <c r="CT164" i="6" s="1"/>
  <c r="CF164" i="6"/>
  <c r="CG164" i="6"/>
  <c r="CH164" i="6"/>
  <c r="CW164" i="6" s="1"/>
  <c r="CI164" i="6"/>
  <c r="CX164" i="6" s="1"/>
  <c r="CJ164" i="6"/>
  <c r="CQ164" i="6"/>
  <c r="CY164" i="6"/>
  <c r="EI164" i="6"/>
  <c r="EL164" i="6"/>
  <c r="EP164" i="6"/>
  <c r="AO165" i="6"/>
  <c r="AP165" i="6"/>
  <c r="AX165" i="6"/>
  <c r="AY165" i="6"/>
  <c r="CB165" i="6"/>
  <c r="CC165" i="6"/>
  <c r="CD165" i="6"/>
  <c r="CS165" i="6" s="1"/>
  <c r="CE165" i="6"/>
  <c r="CT165" i="6" s="1"/>
  <c r="CF165" i="6"/>
  <c r="CU165" i="6" s="1"/>
  <c r="CG165" i="6"/>
  <c r="CV165" i="6" s="1"/>
  <c r="CH165" i="6"/>
  <c r="CW165" i="6" s="1"/>
  <c r="CI165" i="6"/>
  <c r="CX165" i="6" s="1"/>
  <c r="CJ165" i="6"/>
  <c r="CQ165" i="6"/>
  <c r="CY165" i="6"/>
  <c r="EI165" i="6"/>
  <c r="EL165" i="6"/>
  <c r="EP165" i="6"/>
  <c r="AO166" i="6"/>
  <c r="AP166" i="6"/>
  <c r="AX166" i="6"/>
  <c r="AY166" i="6"/>
  <c r="CB166" i="6"/>
  <c r="CC166" i="6"/>
  <c r="CR166" i="6" s="1"/>
  <c r="CD166" i="6"/>
  <c r="CE166" i="6"/>
  <c r="CT166" i="6" s="1"/>
  <c r="CF166" i="6"/>
  <c r="CU166" i="6" s="1"/>
  <c r="CG166" i="6"/>
  <c r="CH166" i="6"/>
  <c r="CI166" i="6"/>
  <c r="CJ166" i="6"/>
  <c r="CY166" i="6" s="1"/>
  <c r="CS166" i="6"/>
  <c r="CV166" i="6"/>
  <c r="EI166" i="6"/>
  <c r="EL166" i="6"/>
  <c r="EP166" i="6"/>
  <c r="AO167" i="6"/>
  <c r="AP167" i="6"/>
  <c r="AX167" i="6"/>
  <c r="AY167" i="6"/>
  <c r="CB167" i="6"/>
  <c r="CQ167" i="6" s="1"/>
  <c r="CC167" i="6"/>
  <c r="CD167" i="6"/>
  <c r="CS167" i="6" s="1"/>
  <c r="CE167" i="6"/>
  <c r="CF167" i="6"/>
  <c r="CG167" i="6"/>
  <c r="CH167" i="6"/>
  <c r="CW167" i="6" s="1"/>
  <c r="CI167" i="6"/>
  <c r="CX167" i="6" s="1"/>
  <c r="CJ167" i="6"/>
  <c r="CY167" i="6" s="1"/>
  <c r="CR167" i="6"/>
  <c r="EI167" i="6"/>
  <c r="EL167" i="6"/>
  <c r="EP167" i="6"/>
  <c r="AO168" i="6"/>
  <c r="AP168" i="6"/>
  <c r="AX168" i="6"/>
  <c r="AV168" i="6" s="1"/>
  <c r="AY168" i="6"/>
  <c r="CB168" i="6"/>
  <c r="CC168" i="6"/>
  <c r="CR168" i="6" s="1"/>
  <c r="CD168" i="6"/>
  <c r="CE168" i="6"/>
  <c r="CT168" i="6" s="1"/>
  <c r="CF168" i="6"/>
  <c r="CU168" i="6" s="1"/>
  <c r="CG168" i="6"/>
  <c r="CV168" i="6" s="1"/>
  <c r="CH168" i="6"/>
  <c r="CW168" i="6" s="1"/>
  <c r="CI168" i="6"/>
  <c r="CJ168" i="6"/>
  <c r="CX168" i="6"/>
  <c r="EI168" i="6"/>
  <c r="EL168" i="6"/>
  <c r="EP168" i="6"/>
  <c r="AO169" i="6"/>
  <c r="AP169" i="6"/>
  <c r="AX169" i="6"/>
  <c r="AY169" i="6"/>
  <c r="CB169" i="6"/>
  <c r="CQ169" i="6" s="1"/>
  <c r="CC169" i="6"/>
  <c r="CD169" i="6"/>
  <c r="CS169" i="6" s="1"/>
  <c r="CE169" i="6"/>
  <c r="CF169" i="6"/>
  <c r="CU169" i="6" s="1"/>
  <c r="CG169" i="6"/>
  <c r="CH169" i="6"/>
  <c r="CI169" i="6"/>
  <c r="CX169" i="6" s="1"/>
  <c r="CJ169" i="6"/>
  <c r="CY169" i="6" s="1"/>
  <c r="CR169" i="6"/>
  <c r="CT169" i="6"/>
  <c r="EI169" i="6"/>
  <c r="EL169" i="6"/>
  <c r="EP169" i="6"/>
  <c r="AO170" i="6"/>
  <c r="AP170" i="6"/>
  <c r="AX170" i="6"/>
  <c r="AY170" i="6"/>
  <c r="CB170" i="6"/>
  <c r="CQ170" i="6" s="1"/>
  <c r="CC170" i="6"/>
  <c r="CR170" i="6" s="1"/>
  <c r="CD170" i="6"/>
  <c r="CE170" i="6"/>
  <c r="CF170" i="6"/>
  <c r="CU170" i="6" s="1"/>
  <c r="CG170" i="6"/>
  <c r="CH170" i="6"/>
  <c r="CI170" i="6"/>
  <c r="CJ170" i="6"/>
  <c r="CY170" i="6" s="1"/>
  <c r="CS170" i="6"/>
  <c r="CW170" i="6"/>
  <c r="EI170" i="6"/>
  <c r="EL170" i="6"/>
  <c r="EP170" i="6"/>
  <c r="AO171" i="6"/>
  <c r="AP171" i="6"/>
  <c r="AX171" i="6"/>
  <c r="AY171" i="6"/>
  <c r="CB171" i="6"/>
  <c r="CC171" i="6"/>
  <c r="CD171" i="6"/>
  <c r="CS171" i="6" s="1"/>
  <c r="CE171" i="6"/>
  <c r="CT171" i="6" s="1"/>
  <c r="CF171" i="6"/>
  <c r="CG171" i="6"/>
  <c r="CV171" i="6" s="1"/>
  <c r="CH171" i="6"/>
  <c r="CW171" i="6" s="1"/>
  <c r="CI171" i="6"/>
  <c r="CX171" i="6" s="1"/>
  <c r="CJ171" i="6"/>
  <c r="EI171" i="6"/>
  <c r="EL171" i="6"/>
  <c r="EP171" i="6"/>
  <c r="AO172" i="6"/>
  <c r="AP172" i="6"/>
  <c r="AX172" i="6"/>
  <c r="AY172" i="6"/>
  <c r="CB172" i="6"/>
  <c r="CQ172" i="6" s="1"/>
  <c r="CC172" i="6"/>
  <c r="CD172" i="6"/>
  <c r="CS172" i="6" s="1"/>
  <c r="CE172" i="6"/>
  <c r="CT172" i="6" s="1"/>
  <c r="CF172" i="6"/>
  <c r="CU172" i="6" s="1"/>
  <c r="CG172" i="6"/>
  <c r="BA172" i="6" s="1"/>
  <c r="CH172" i="6"/>
  <c r="CW172" i="6" s="1"/>
  <c r="CI172" i="6"/>
  <c r="CJ172" i="6"/>
  <c r="CY172" i="6" s="1"/>
  <c r="EI172" i="6"/>
  <c r="EL172" i="6"/>
  <c r="EP172" i="6"/>
  <c r="AO173" i="6"/>
  <c r="AP173" i="6"/>
  <c r="AX173" i="6"/>
  <c r="AY173" i="6"/>
  <c r="CB173" i="6"/>
  <c r="CC173" i="6"/>
  <c r="CR173" i="6" s="1"/>
  <c r="CD173" i="6"/>
  <c r="CE173" i="6"/>
  <c r="CT173" i="6" s="1"/>
  <c r="CF173" i="6"/>
  <c r="CU173" i="6" s="1"/>
  <c r="CG173" i="6"/>
  <c r="BA173" i="6" s="1"/>
  <c r="CH173" i="6"/>
  <c r="CI173" i="6"/>
  <c r="CX173" i="6" s="1"/>
  <c r="CJ173" i="6"/>
  <c r="CQ173" i="6"/>
  <c r="CY173" i="6"/>
  <c r="EI173" i="6"/>
  <c r="EL173" i="6"/>
  <c r="EP173" i="6"/>
  <c r="AO174" i="6"/>
  <c r="AP174" i="6"/>
  <c r="AX174" i="6"/>
  <c r="AY174" i="6"/>
  <c r="CB174" i="6"/>
  <c r="CC174" i="6"/>
  <c r="CR174" i="6" s="1"/>
  <c r="CD174" i="6"/>
  <c r="CS174" i="6" s="1"/>
  <c r="CE174" i="6"/>
  <c r="CF174" i="6"/>
  <c r="CG174" i="6"/>
  <c r="CV174" i="6" s="1"/>
  <c r="CH174" i="6"/>
  <c r="CI174" i="6"/>
  <c r="CJ174" i="6"/>
  <c r="CU174" i="6"/>
  <c r="CW174" i="6"/>
  <c r="CX174" i="6"/>
  <c r="EI174" i="6"/>
  <c r="EL174" i="6"/>
  <c r="EP174" i="6"/>
  <c r="AO175" i="6"/>
  <c r="AP175" i="6"/>
  <c r="AX175" i="6"/>
  <c r="AY175" i="6"/>
  <c r="CB175" i="6"/>
  <c r="CC175" i="6"/>
  <c r="CD175" i="6"/>
  <c r="CS175" i="6" s="1"/>
  <c r="CE175" i="6"/>
  <c r="CF175" i="6"/>
  <c r="CU175" i="6" s="1"/>
  <c r="CG175" i="6"/>
  <c r="CH175" i="6"/>
  <c r="CW175" i="6" s="1"/>
  <c r="CI175" i="6"/>
  <c r="CJ175" i="6"/>
  <c r="CY175" i="6" s="1"/>
  <c r="CR175" i="6"/>
  <c r="CX175" i="6"/>
  <c r="EI175" i="6"/>
  <c r="EL175" i="6"/>
  <c r="EP175" i="6"/>
  <c r="AO176" i="6"/>
  <c r="AP176" i="6"/>
  <c r="AX176" i="6"/>
  <c r="AY176" i="6"/>
  <c r="CB176" i="6"/>
  <c r="CC176" i="6"/>
  <c r="CR176" i="6" s="1"/>
  <c r="CD176" i="6"/>
  <c r="CS176" i="6" s="1"/>
  <c r="CE176" i="6"/>
  <c r="CF176" i="6"/>
  <c r="CU176" i="6" s="1"/>
  <c r="CG176" i="6"/>
  <c r="CV176" i="6" s="1"/>
  <c r="CH176" i="6"/>
  <c r="CW176" i="6" s="1"/>
  <c r="CI176" i="6"/>
  <c r="CX176" i="6" s="1"/>
  <c r="CJ176" i="6"/>
  <c r="CT176" i="6"/>
  <c r="EI176" i="6"/>
  <c r="EL176" i="6"/>
  <c r="EP176" i="6"/>
  <c r="AO177" i="6"/>
  <c r="AP177" i="6"/>
  <c r="AX177" i="6"/>
  <c r="AY177" i="6"/>
  <c r="CB177" i="6"/>
  <c r="CQ177" i="6" s="1"/>
  <c r="CC177" i="6"/>
  <c r="CR177" i="6" s="1"/>
  <c r="CD177" i="6"/>
  <c r="CS177" i="6" s="1"/>
  <c r="CE177" i="6"/>
  <c r="CT177" i="6" s="1"/>
  <c r="CF177" i="6"/>
  <c r="CG177" i="6"/>
  <c r="BA177" i="6" s="1"/>
  <c r="CH177" i="6"/>
  <c r="CW177" i="6" s="1"/>
  <c r="CI177" i="6"/>
  <c r="CX177" i="6" s="1"/>
  <c r="CJ177" i="6"/>
  <c r="CY177" i="6" s="1"/>
  <c r="CU177" i="6"/>
  <c r="EI177" i="6"/>
  <c r="EL177" i="6"/>
  <c r="EP177" i="6"/>
  <c r="AO178" i="6"/>
  <c r="AP178" i="6"/>
  <c r="AX178" i="6"/>
  <c r="AY178" i="6"/>
  <c r="CB178" i="6"/>
  <c r="CQ178" i="6" s="1"/>
  <c r="CC178" i="6"/>
  <c r="CD178" i="6"/>
  <c r="CE178" i="6"/>
  <c r="CT178" i="6" s="1"/>
  <c r="CF178" i="6"/>
  <c r="CU178" i="6" s="1"/>
  <c r="CG178" i="6"/>
  <c r="CV178" i="6" s="1"/>
  <c r="CH178" i="6"/>
  <c r="CW178" i="6" s="1"/>
  <c r="CI178" i="6"/>
  <c r="CX178" i="6" s="1"/>
  <c r="CJ178" i="6"/>
  <c r="CY178" i="6" s="1"/>
  <c r="CR178" i="6"/>
  <c r="EI178" i="6"/>
  <c r="EL178" i="6"/>
  <c r="EP178" i="6"/>
  <c r="AO179" i="6"/>
  <c r="AP179" i="6"/>
  <c r="AX179" i="6"/>
  <c r="AY179" i="6"/>
  <c r="CB179" i="6"/>
  <c r="CC179" i="6"/>
  <c r="CR179" i="6" s="1"/>
  <c r="CD179" i="6"/>
  <c r="CE179" i="6"/>
  <c r="CT179" i="6" s="1"/>
  <c r="CF179" i="6"/>
  <c r="CU179" i="6" s="1"/>
  <c r="CG179" i="6"/>
  <c r="CH179" i="6"/>
  <c r="CW179" i="6" s="1"/>
  <c r="CI179" i="6"/>
  <c r="CJ179" i="6"/>
  <c r="CY179" i="6" s="1"/>
  <c r="CS179" i="6"/>
  <c r="EI179" i="6"/>
  <c r="EL179" i="6"/>
  <c r="EP179" i="6"/>
  <c r="AO180" i="6"/>
  <c r="AP180" i="6"/>
  <c r="AX180" i="6"/>
  <c r="AY180" i="6"/>
  <c r="CB180" i="6"/>
  <c r="CQ180" i="6" s="1"/>
  <c r="CC180" i="6"/>
  <c r="CR180" i="6" s="1"/>
  <c r="CD180" i="6"/>
  <c r="CS180" i="6" s="1"/>
  <c r="CE180" i="6"/>
  <c r="CT180" i="6" s="1"/>
  <c r="CF180" i="6"/>
  <c r="CG180" i="6"/>
  <c r="CH180" i="6"/>
  <c r="CW180" i="6" s="1"/>
  <c r="CI180" i="6"/>
  <c r="CX180" i="6" s="1"/>
  <c r="CJ180" i="6"/>
  <c r="CY180" i="6" s="1"/>
  <c r="EI180" i="6"/>
  <c r="EL180" i="6"/>
  <c r="EP180" i="6"/>
  <c r="AO181" i="6"/>
  <c r="AP181" i="6"/>
  <c r="AX181" i="6"/>
  <c r="AY181" i="6"/>
  <c r="CB181" i="6"/>
  <c r="CC181" i="6"/>
  <c r="CD181" i="6"/>
  <c r="CS181" i="6" s="1"/>
  <c r="CE181" i="6"/>
  <c r="CT181" i="6" s="1"/>
  <c r="CF181" i="6"/>
  <c r="CU181" i="6" s="1"/>
  <c r="CG181" i="6"/>
  <c r="CH181" i="6"/>
  <c r="CW181" i="6" s="1"/>
  <c r="CI181" i="6"/>
  <c r="CX181" i="6" s="1"/>
  <c r="CJ181" i="6"/>
  <c r="CY181" i="6" s="1"/>
  <c r="CQ181" i="6"/>
  <c r="CV181" i="6"/>
  <c r="EI181" i="6"/>
  <c r="EL181" i="6"/>
  <c r="EP181" i="6"/>
  <c r="AO182" i="6"/>
  <c r="AP182" i="6"/>
  <c r="AX182" i="6"/>
  <c r="AV182" i="6" s="1"/>
  <c r="AY182" i="6"/>
  <c r="CB182" i="6"/>
  <c r="CQ182" i="6" s="1"/>
  <c r="CC182" i="6"/>
  <c r="CR182" i="6" s="1"/>
  <c r="CD182" i="6"/>
  <c r="CS182" i="6" s="1"/>
  <c r="CE182" i="6"/>
  <c r="CT182" i="6" s="1"/>
  <c r="CF182" i="6"/>
  <c r="CU182" i="6" s="1"/>
  <c r="CG182" i="6"/>
  <c r="CH182" i="6"/>
  <c r="CI182" i="6"/>
  <c r="CX182" i="6" s="1"/>
  <c r="CJ182" i="6"/>
  <c r="CY182" i="6" s="1"/>
  <c r="CV182" i="6"/>
  <c r="EI182" i="6"/>
  <c r="EL182" i="6"/>
  <c r="EP182" i="6"/>
  <c r="AO183" i="6"/>
  <c r="AP183" i="6"/>
  <c r="AX183" i="6"/>
  <c r="AY183" i="6"/>
  <c r="CB183" i="6"/>
  <c r="CC183" i="6"/>
  <c r="CR183" i="6" s="1"/>
  <c r="CD183" i="6"/>
  <c r="CE183" i="6"/>
  <c r="CF183" i="6"/>
  <c r="CU183" i="6" s="1"/>
  <c r="CG183" i="6"/>
  <c r="CH183" i="6"/>
  <c r="CW183" i="6" s="1"/>
  <c r="CI183" i="6"/>
  <c r="CX183" i="6" s="1"/>
  <c r="CJ183" i="6"/>
  <c r="CY183" i="6" s="1"/>
  <c r="CS183" i="6"/>
  <c r="EI183" i="6"/>
  <c r="EL183" i="6"/>
  <c r="EP183" i="6"/>
  <c r="AO184" i="6"/>
  <c r="AP184" i="6"/>
  <c r="AX184" i="6"/>
  <c r="AY184" i="6"/>
  <c r="CB184" i="6"/>
  <c r="CC184" i="6"/>
  <c r="CR184" i="6" s="1"/>
  <c r="CD184" i="6"/>
  <c r="CS184" i="6" s="1"/>
  <c r="CE184" i="6"/>
  <c r="CT184" i="6" s="1"/>
  <c r="CF184" i="6"/>
  <c r="CG184" i="6"/>
  <c r="CV184" i="6" s="1"/>
  <c r="CH184" i="6"/>
  <c r="CW184" i="6" s="1"/>
  <c r="CI184" i="6"/>
  <c r="CX184" i="6" s="1"/>
  <c r="CJ184" i="6"/>
  <c r="CU184" i="6"/>
  <c r="EI184" i="6"/>
  <c r="EL184" i="6"/>
  <c r="EP184" i="6"/>
  <c r="AO185" i="6"/>
  <c r="AP185" i="6"/>
  <c r="AX185" i="6"/>
  <c r="AY185" i="6"/>
  <c r="CB185" i="6"/>
  <c r="CQ185" i="6" s="1"/>
  <c r="CC185" i="6"/>
  <c r="CR185" i="6" s="1"/>
  <c r="CD185" i="6"/>
  <c r="CS185" i="6" s="1"/>
  <c r="CE185" i="6"/>
  <c r="CF185" i="6"/>
  <c r="CU185" i="6" s="1"/>
  <c r="CG185" i="6"/>
  <c r="CH185" i="6"/>
  <c r="CW185" i="6" s="1"/>
  <c r="CI185" i="6"/>
  <c r="CX185" i="6" s="1"/>
  <c r="CJ185" i="6"/>
  <c r="CY185" i="6" s="1"/>
  <c r="CT185" i="6"/>
  <c r="EI185" i="6"/>
  <c r="EL185" i="6"/>
  <c r="EP185" i="6"/>
  <c r="AO186" i="6"/>
  <c r="AP186" i="6"/>
  <c r="AX186" i="6"/>
  <c r="AY186" i="6"/>
  <c r="CB186" i="6"/>
  <c r="CC186" i="6"/>
  <c r="CR186" i="6" s="1"/>
  <c r="CD186" i="6"/>
  <c r="CE186" i="6"/>
  <c r="CT186" i="6" s="1"/>
  <c r="CF186" i="6"/>
  <c r="CU186" i="6" s="1"/>
  <c r="CG186" i="6"/>
  <c r="CV186" i="6" s="1"/>
  <c r="CH186" i="6"/>
  <c r="CW186" i="6" s="1"/>
  <c r="CI186" i="6"/>
  <c r="CX186" i="6" s="1"/>
  <c r="CJ186" i="6"/>
  <c r="CY186" i="6" s="1"/>
  <c r="CQ186" i="6"/>
  <c r="EI186" i="6"/>
  <c r="EL186" i="6"/>
  <c r="EP186" i="6"/>
  <c r="AO187" i="6"/>
  <c r="AP187" i="6"/>
  <c r="AX187" i="6"/>
  <c r="AY187" i="6"/>
  <c r="CB187" i="6"/>
  <c r="CC187" i="6"/>
  <c r="CR187" i="6" s="1"/>
  <c r="CD187" i="6"/>
  <c r="CE187" i="6"/>
  <c r="CT187" i="6" s="1"/>
  <c r="CF187" i="6"/>
  <c r="CU187" i="6" s="1"/>
  <c r="CG187" i="6"/>
  <c r="CH187" i="6"/>
  <c r="CW187" i="6" s="1"/>
  <c r="CI187" i="6"/>
  <c r="CJ187" i="6"/>
  <c r="CY187" i="6" s="1"/>
  <c r="CS187" i="6"/>
  <c r="CV187" i="6"/>
  <c r="EI187" i="6"/>
  <c r="EL187" i="6"/>
  <c r="EP187" i="6"/>
  <c r="AO188" i="6"/>
  <c r="AP188" i="6"/>
  <c r="AX188" i="6"/>
  <c r="AV188" i="6" s="1"/>
  <c r="AY188" i="6"/>
  <c r="CB188" i="6"/>
  <c r="CQ188" i="6" s="1"/>
  <c r="CC188" i="6"/>
  <c r="CR188" i="6" s="1"/>
  <c r="CD188" i="6"/>
  <c r="CE188" i="6"/>
  <c r="CT188" i="6" s="1"/>
  <c r="CF188" i="6"/>
  <c r="CG188" i="6"/>
  <c r="CH188" i="6"/>
  <c r="CW188" i="6" s="1"/>
  <c r="CI188" i="6"/>
  <c r="CX188" i="6" s="1"/>
  <c r="CJ188" i="6"/>
  <c r="CY188" i="6" s="1"/>
  <c r="CS188" i="6"/>
  <c r="EI188" i="6"/>
  <c r="EL188" i="6"/>
  <c r="EP188" i="6"/>
  <c r="AO189" i="6"/>
  <c r="AP189" i="6"/>
  <c r="AX189" i="6"/>
  <c r="AY189" i="6"/>
  <c r="CB189" i="6"/>
  <c r="CC189" i="6"/>
  <c r="CD189" i="6"/>
  <c r="CS189" i="6" s="1"/>
  <c r="CE189" i="6"/>
  <c r="CT189" i="6" s="1"/>
  <c r="CF189" i="6"/>
  <c r="CU189" i="6" s="1"/>
  <c r="CG189" i="6"/>
  <c r="BA189" i="6" s="1"/>
  <c r="CH189" i="6"/>
  <c r="CW189" i="6" s="1"/>
  <c r="CI189" i="6"/>
  <c r="CJ189" i="6"/>
  <c r="CQ189" i="6"/>
  <c r="CX189" i="6"/>
  <c r="CY189" i="6"/>
  <c r="EI189" i="6"/>
  <c r="EL189" i="6"/>
  <c r="EP189" i="6"/>
  <c r="AO190" i="6"/>
  <c r="AP190" i="6"/>
  <c r="AX190" i="6"/>
  <c r="AY190" i="6"/>
  <c r="CB190" i="6"/>
  <c r="CQ190" i="6" s="1"/>
  <c r="CC190" i="6"/>
  <c r="CR190" i="6" s="1"/>
  <c r="CD190" i="6"/>
  <c r="CS190" i="6" s="1"/>
  <c r="CE190" i="6"/>
  <c r="CT190" i="6" s="1"/>
  <c r="CF190" i="6"/>
  <c r="CU190" i="6" s="1"/>
  <c r="CG190" i="6"/>
  <c r="CV190" i="6" s="1"/>
  <c r="CH190" i="6"/>
  <c r="CI190" i="6"/>
  <c r="CX190" i="6" s="1"/>
  <c r="CJ190" i="6"/>
  <c r="CY190" i="6" s="1"/>
  <c r="EI190" i="6"/>
  <c r="EL190" i="6"/>
  <c r="EP190" i="6"/>
  <c r="AO191" i="6"/>
  <c r="AP191" i="6"/>
  <c r="AX191" i="6"/>
  <c r="AY191" i="6"/>
  <c r="CB191" i="6"/>
  <c r="CQ191" i="6" s="1"/>
  <c r="CC191" i="6"/>
  <c r="CR191" i="6" s="1"/>
  <c r="CD191" i="6"/>
  <c r="CE191" i="6"/>
  <c r="CF191" i="6"/>
  <c r="CU191" i="6" s="1"/>
  <c r="CG191" i="6"/>
  <c r="CH191" i="6"/>
  <c r="CW191" i="6" s="1"/>
  <c r="CI191" i="6"/>
  <c r="CX191" i="6" s="1"/>
  <c r="CJ191" i="6"/>
  <c r="CY191" i="6" s="1"/>
  <c r="CS191" i="6"/>
  <c r="EI191" i="6"/>
  <c r="EL191" i="6"/>
  <c r="EP191" i="6"/>
  <c r="AO192" i="6"/>
  <c r="AP192" i="6"/>
  <c r="AX192" i="6"/>
  <c r="AY192" i="6"/>
  <c r="CB192" i="6"/>
  <c r="CC192" i="6"/>
  <c r="CR192" i="6" s="1"/>
  <c r="CD192" i="6"/>
  <c r="CS192" i="6" s="1"/>
  <c r="CE192" i="6"/>
  <c r="CT192" i="6" s="1"/>
  <c r="CF192" i="6"/>
  <c r="CU192" i="6" s="1"/>
  <c r="CG192" i="6"/>
  <c r="CV192" i="6" s="1"/>
  <c r="CH192" i="6"/>
  <c r="CW192" i="6" s="1"/>
  <c r="CI192" i="6"/>
  <c r="CX192" i="6" s="1"/>
  <c r="CJ192" i="6"/>
  <c r="EI192" i="6"/>
  <c r="EL192" i="6"/>
  <c r="EP192" i="6"/>
  <c r="AO193" i="6"/>
  <c r="AP193" i="6"/>
  <c r="AX193" i="6"/>
  <c r="AY193" i="6"/>
  <c r="CB193" i="6"/>
  <c r="CQ193" i="6" s="1"/>
  <c r="CC193" i="6"/>
  <c r="CR193" i="6" s="1"/>
  <c r="CD193" i="6"/>
  <c r="CS193" i="6" s="1"/>
  <c r="CE193" i="6"/>
  <c r="CF193" i="6"/>
  <c r="CU193" i="6" s="1"/>
  <c r="CG193" i="6"/>
  <c r="CH193" i="6"/>
  <c r="CI193" i="6"/>
  <c r="CX193" i="6" s="1"/>
  <c r="CJ193" i="6"/>
  <c r="CY193" i="6" s="1"/>
  <c r="CT193" i="6"/>
  <c r="EI193" i="6"/>
  <c r="EL193" i="6"/>
  <c r="EP193" i="6"/>
  <c r="AO194" i="6"/>
  <c r="AP194" i="6"/>
  <c r="AX194" i="6"/>
  <c r="AY194" i="6"/>
  <c r="CB194" i="6"/>
  <c r="CQ194" i="6" s="1"/>
  <c r="CC194" i="6"/>
  <c r="CD194" i="6"/>
  <c r="CE194" i="6"/>
  <c r="CF194" i="6"/>
  <c r="CU194" i="6" s="1"/>
  <c r="CG194" i="6"/>
  <c r="CV194" i="6" s="1"/>
  <c r="CH194" i="6"/>
  <c r="CI194" i="6"/>
  <c r="CX194" i="6" s="1"/>
  <c r="CJ194" i="6"/>
  <c r="CR194" i="6"/>
  <c r="CW194" i="6"/>
  <c r="CY194" i="6"/>
  <c r="EI194" i="6"/>
  <c r="EL194" i="6"/>
  <c r="EP194" i="6"/>
  <c r="AO195" i="6"/>
  <c r="AP195" i="6"/>
  <c r="AX195" i="6"/>
  <c r="AY195" i="6"/>
  <c r="CB195" i="6"/>
  <c r="CC195" i="6"/>
  <c r="CR195" i="6" s="1"/>
  <c r="CD195" i="6"/>
  <c r="CS195" i="6" s="1"/>
  <c r="CE195" i="6"/>
  <c r="CF195" i="6"/>
  <c r="CU195" i="6" s="1"/>
  <c r="CG195" i="6"/>
  <c r="CV195" i="6" s="1"/>
  <c r="CH195" i="6"/>
  <c r="CW195" i="6" s="1"/>
  <c r="CI195" i="6"/>
  <c r="CJ195" i="6"/>
  <c r="CT195" i="6"/>
  <c r="EI195" i="6"/>
  <c r="EL195" i="6"/>
  <c r="EP195" i="6"/>
  <c r="AO196" i="6"/>
  <c r="AP196" i="6"/>
  <c r="AX196" i="6"/>
  <c r="AY196" i="6"/>
  <c r="CB196" i="6"/>
  <c r="CQ196" i="6" s="1"/>
  <c r="CC196" i="6"/>
  <c r="CR196" i="6" s="1"/>
  <c r="CD196" i="6"/>
  <c r="CS196" i="6" s="1"/>
  <c r="CE196" i="6"/>
  <c r="CT196" i="6" s="1"/>
  <c r="CF196" i="6"/>
  <c r="CG196" i="6"/>
  <c r="CH196" i="6"/>
  <c r="CW196" i="6" s="1"/>
  <c r="CI196" i="6"/>
  <c r="CX196" i="6" s="1"/>
  <c r="CJ196" i="6"/>
  <c r="CY196" i="6" s="1"/>
  <c r="EI196" i="6"/>
  <c r="EL196" i="6"/>
  <c r="EP196" i="6"/>
  <c r="AO197" i="6"/>
  <c r="AP197" i="6"/>
  <c r="AX197" i="6"/>
  <c r="AY197" i="6"/>
  <c r="CB197" i="6"/>
  <c r="CQ197" i="6" s="1"/>
  <c r="CC197" i="6"/>
  <c r="CD197" i="6"/>
  <c r="CS197" i="6" s="1"/>
  <c r="CE197" i="6"/>
  <c r="CT197" i="6" s="1"/>
  <c r="CF197" i="6"/>
  <c r="CU197" i="6" s="1"/>
  <c r="CG197" i="6"/>
  <c r="CH197" i="6"/>
  <c r="CW197" i="6" s="1"/>
  <c r="CI197" i="6"/>
  <c r="CX197" i="6" s="1"/>
  <c r="CJ197" i="6"/>
  <c r="CY197" i="6" s="1"/>
  <c r="CV197" i="6"/>
  <c r="EI197" i="6"/>
  <c r="EL197" i="6"/>
  <c r="EP197" i="6"/>
  <c r="AO198" i="6"/>
  <c r="AP198" i="6"/>
  <c r="AX198" i="6"/>
  <c r="AY198" i="6"/>
  <c r="CB198" i="6"/>
  <c r="CQ198" i="6" s="1"/>
  <c r="CC198" i="6"/>
  <c r="CD198" i="6"/>
  <c r="CS198" i="6" s="1"/>
  <c r="CE198" i="6"/>
  <c r="CF198" i="6"/>
  <c r="CG198" i="6"/>
  <c r="CV198" i="6" s="1"/>
  <c r="CH198" i="6"/>
  <c r="CW198" i="6" s="1"/>
  <c r="CI198" i="6"/>
  <c r="CJ198" i="6"/>
  <c r="CY198" i="6" s="1"/>
  <c r="CU198" i="6"/>
  <c r="EI198" i="6"/>
  <c r="EL198" i="6"/>
  <c r="EP198" i="6"/>
  <c r="AO199" i="6"/>
  <c r="AP199" i="6"/>
  <c r="AX199" i="6"/>
  <c r="AY199" i="6"/>
  <c r="CB199" i="6"/>
  <c r="CC199" i="6"/>
  <c r="CR199" i="6" s="1"/>
  <c r="CD199" i="6"/>
  <c r="CS199" i="6" s="1"/>
  <c r="CE199" i="6"/>
  <c r="CF199" i="6"/>
  <c r="CG199" i="6"/>
  <c r="CH199" i="6"/>
  <c r="CW199" i="6" s="1"/>
  <c r="CI199" i="6"/>
  <c r="CX199" i="6" s="1"/>
  <c r="CJ199" i="6"/>
  <c r="EI199" i="6"/>
  <c r="EL199" i="6"/>
  <c r="EP199" i="6"/>
  <c r="AO200" i="6"/>
  <c r="AP200" i="6"/>
  <c r="AX200" i="6"/>
  <c r="AY200" i="6"/>
  <c r="CB200" i="6"/>
  <c r="CC200" i="6"/>
  <c r="CR200" i="6" s="1"/>
  <c r="CD200" i="6"/>
  <c r="CS200" i="6" s="1"/>
  <c r="CE200" i="6"/>
  <c r="CT200" i="6" s="1"/>
  <c r="CF200" i="6"/>
  <c r="CU200" i="6" s="1"/>
  <c r="CG200" i="6"/>
  <c r="BA200" i="6" s="1"/>
  <c r="CH200" i="6"/>
  <c r="CW200" i="6" s="1"/>
  <c r="CI200" i="6"/>
  <c r="CX200" i="6" s="1"/>
  <c r="CJ200" i="6"/>
  <c r="CY200" i="6" s="1"/>
  <c r="CV200" i="6"/>
  <c r="EI200" i="6"/>
  <c r="EL200" i="6"/>
  <c r="EP200" i="6"/>
  <c r="AO201" i="6"/>
  <c r="AP201" i="6"/>
  <c r="AX201" i="6"/>
  <c r="AY201" i="6"/>
  <c r="BH201" i="6"/>
  <c r="CB201" i="6"/>
  <c r="CC201" i="6"/>
  <c r="CR201" i="6" s="1"/>
  <c r="CD201" i="6"/>
  <c r="CS201" i="6" s="1"/>
  <c r="CE201" i="6"/>
  <c r="CF201" i="6"/>
  <c r="CU201" i="6" s="1"/>
  <c r="CG201" i="6"/>
  <c r="CV201" i="6" s="1"/>
  <c r="CH201" i="6"/>
  <c r="CI201" i="6"/>
  <c r="CJ201" i="6"/>
  <c r="CY201" i="6" s="1"/>
  <c r="EI201" i="6"/>
  <c r="EL201" i="6"/>
  <c r="EP201" i="6"/>
  <c r="AO202" i="6"/>
  <c r="AP202" i="6"/>
  <c r="AX202" i="6"/>
  <c r="AY202" i="6"/>
  <c r="CB202" i="6"/>
  <c r="CC202" i="6"/>
  <c r="CR202" i="6" s="1"/>
  <c r="CD202" i="6"/>
  <c r="CS202" i="6" s="1"/>
  <c r="CE202" i="6"/>
  <c r="CF202" i="6"/>
  <c r="CG202" i="6"/>
  <c r="CV202" i="6" s="1"/>
  <c r="CH202" i="6"/>
  <c r="CW202" i="6" s="1"/>
  <c r="CI202" i="6"/>
  <c r="CX202" i="6" s="1"/>
  <c r="CJ202" i="6"/>
  <c r="CY202" i="6" s="1"/>
  <c r="CQ202" i="6"/>
  <c r="EI202" i="6"/>
  <c r="EL202" i="6"/>
  <c r="EP202" i="6"/>
  <c r="AO203" i="6"/>
  <c r="AP203" i="6"/>
  <c r="AX203" i="6"/>
  <c r="AY203" i="6"/>
  <c r="CB203" i="6"/>
  <c r="CQ203" i="6" s="1"/>
  <c r="CC203" i="6"/>
  <c r="CR203" i="6" s="1"/>
  <c r="CD203" i="6"/>
  <c r="CS203" i="6" s="1"/>
  <c r="CE203" i="6"/>
  <c r="CT203" i="6" s="1"/>
  <c r="CF203" i="6"/>
  <c r="CU203" i="6" s="1"/>
  <c r="CG203" i="6"/>
  <c r="BA203" i="6" s="1"/>
  <c r="CH203" i="6"/>
  <c r="CI203" i="6"/>
  <c r="CJ203" i="6"/>
  <c r="EI203" i="6"/>
  <c r="EL203" i="6"/>
  <c r="EP203" i="6"/>
  <c r="AO204" i="6"/>
  <c r="AP204" i="6"/>
  <c r="AX204" i="6"/>
  <c r="AV204" i="6" s="1"/>
  <c r="AY204" i="6"/>
  <c r="CB204" i="6"/>
  <c r="CC204" i="6"/>
  <c r="CR204" i="6" s="1"/>
  <c r="CD204" i="6"/>
  <c r="CS204" i="6" s="1"/>
  <c r="CE204" i="6"/>
  <c r="CT204" i="6" s="1"/>
  <c r="CF204" i="6"/>
  <c r="CU204" i="6" s="1"/>
  <c r="CG204" i="6"/>
  <c r="CV204" i="6" s="1"/>
  <c r="CH204" i="6"/>
  <c r="CW204" i="6" s="1"/>
  <c r="CI204" i="6"/>
  <c r="CX204" i="6" s="1"/>
  <c r="CJ204" i="6"/>
  <c r="CY204" i="6" s="1"/>
  <c r="EI204" i="6"/>
  <c r="EL204" i="6"/>
  <c r="EP204" i="6"/>
  <c r="AO205" i="6"/>
  <c r="AP205" i="6"/>
  <c r="AX205" i="6"/>
  <c r="AY205" i="6"/>
  <c r="AV205" i="6" s="1"/>
  <c r="BJ205" i="6"/>
  <c r="CB205" i="6"/>
  <c r="CC205" i="6"/>
  <c r="CR205" i="6" s="1"/>
  <c r="CD205" i="6"/>
  <c r="CE205" i="6"/>
  <c r="CT205" i="6" s="1"/>
  <c r="CF205" i="6"/>
  <c r="CU205" i="6" s="1"/>
  <c r="CG205" i="6"/>
  <c r="CH205" i="6"/>
  <c r="CW205" i="6" s="1"/>
  <c r="CI205" i="6"/>
  <c r="CX205" i="6" s="1"/>
  <c r="CJ205" i="6"/>
  <c r="CY205" i="6" s="1"/>
  <c r="CQ205" i="6"/>
  <c r="CS205" i="6"/>
  <c r="EI205" i="6"/>
  <c r="EL205" i="6"/>
  <c r="EP205" i="6"/>
  <c r="AO206" i="6"/>
  <c r="AP206" i="6"/>
  <c r="AX206" i="6"/>
  <c r="AY206" i="6"/>
  <c r="CB206" i="6"/>
  <c r="CC206" i="6"/>
  <c r="CD206" i="6"/>
  <c r="CE206" i="6"/>
  <c r="CT206" i="6" s="1"/>
  <c r="CF206" i="6"/>
  <c r="CU206" i="6" s="1"/>
  <c r="CG206" i="6"/>
  <c r="CV206" i="6" s="1"/>
  <c r="CH206" i="6"/>
  <c r="CW206" i="6" s="1"/>
  <c r="CI206" i="6"/>
  <c r="CX206" i="6" s="1"/>
  <c r="CJ206" i="6"/>
  <c r="EI206" i="6"/>
  <c r="EL206" i="6"/>
  <c r="EP206" i="6"/>
  <c r="AO207" i="6"/>
  <c r="AP207" i="6"/>
  <c r="AX207" i="6"/>
  <c r="AY207" i="6"/>
  <c r="CB207" i="6"/>
  <c r="CQ207" i="6" s="1"/>
  <c r="CC207" i="6"/>
  <c r="CR207" i="6" s="1"/>
  <c r="CD207" i="6"/>
  <c r="CE207" i="6"/>
  <c r="CF207" i="6"/>
  <c r="CU207" i="6" s="1"/>
  <c r="CG207" i="6"/>
  <c r="CV207" i="6" s="1"/>
  <c r="CH207" i="6"/>
  <c r="CW207" i="6" s="1"/>
  <c r="CI207" i="6"/>
  <c r="CX207" i="6" s="1"/>
  <c r="CJ207" i="6"/>
  <c r="CY207" i="6" s="1"/>
  <c r="CS207" i="6"/>
  <c r="CT207" i="6"/>
  <c r="EI207" i="6"/>
  <c r="EL207" i="6"/>
  <c r="EP207" i="6"/>
  <c r="AE29" i="6"/>
  <c r="Q29" i="6"/>
  <c r="AE28" i="6"/>
  <c r="Q28" i="6"/>
  <c r="AE27" i="6"/>
  <c r="Q27" i="6"/>
  <c r="AE26" i="6"/>
  <c r="Q26" i="6"/>
  <c r="AE25" i="6"/>
  <c r="Q25" i="6"/>
  <c r="AE24" i="6"/>
  <c r="Q24" i="6"/>
  <c r="AE23" i="6"/>
  <c r="Q23" i="6"/>
  <c r="AE22" i="6"/>
  <c r="Q22" i="6"/>
  <c r="AE21" i="6"/>
  <c r="Q21" i="6"/>
  <c r="AE20" i="6"/>
  <c r="Q20" i="6"/>
  <c r="AE19" i="6"/>
  <c r="Q19" i="6"/>
  <c r="AE18" i="6"/>
  <c r="Q18" i="6"/>
  <c r="AE17" i="6"/>
  <c r="Q17" i="6"/>
  <c r="EP16" i="6"/>
  <c r="EL16" i="6"/>
  <c r="EI16" i="6"/>
  <c r="CJ16" i="6"/>
  <c r="CY16" i="6" s="1"/>
  <c r="CI16" i="6"/>
  <c r="CX16" i="6" s="1"/>
  <c r="CH16" i="6"/>
  <c r="CG16" i="6"/>
  <c r="CF16" i="6"/>
  <c r="CU16" i="6" s="1"/>
  <c r="CE16" i="6"/>
  <c r="CT16" i="6" s="1"/>
  <c r="CD16" i="6"/>
  <c r="CS16" i="6" s="1"/>
  <c r="CC16" i="6"/>
  <c r="CB16" i="6"/>
  <c r="AY16" i="6"/>
  <c r="AX16" i="6"/>
  <c r="AV16" i="6" s="1"/>
  <c r="AP16" i="6"/>
  <c r="AO16" i="6"/>
  <c r="AE16" i="6"/>
  <c r="Q16" i="6"/>
  <c r="CL11" i="6"/>
  <c r="CL201" i="6" s="1"/>
  <c r="DA201" i="6" s="1"/>
  <c r="CK11" i="6"/>
  <c r="CK206" i="6" s="1"/>
  <c r="CZ206" i="6" s="1"/>
  <c r="BM11" i="6"/>
  <c r="BM201" i="6" s="1"/>
  <c r="BK11" i="6"/>
  <c r="BJ11" i="6"/>
  <c r="BJ174" i="6" s="1"/>
  <c r="BI11" i="6"/>
  <c r="BI127" i="6" s="1"/>
  <c r="BH11" i="6"/>
  <c r="BH177" i="6" s="1"/>
  <c r="BG11" i="6"/>
  <c r="BG192" i="6" s="1"/>
  <c r="BF11" i="6"/>
  <c r="BF167" i="6" s="1"/>
  <c r="BE11" i="6"/>
  <c r="BE193" i="6" s="1"/>
  <c r="BD11" i="6"/>
  <c r="BD187" i="6" s="1"/>
  <c r="BC11" i="6"/>
  <c r="BB11" i="6"/>
  <c r="BB193" i="6" s="1"/>
  <c r="BM7" i="6"/>
  <c r="BL7" i="6"/>
  <c r="BK7" i="6"/>
  <c r="BJ7" i="6"/>
  <c r="BI7" i="6"/>
  <c r="BD7" i="6"/>
  <c r="BL4" i="6"/>
  <c r="BL11" i="6" s="1"/>
  <c r="BL187" i="6" s="1"/>
  <c r="BK4" i="6"/>
  <c r="CL3" i="6"/>
  <c r="CK3" i="6"/>
  <c r="BQ16" i="1"/>
  <c r="BZ228" i="6" l="1"/>
  <c r="BV214" i="6"/>
  <c r="BZ227" i="6"/>
  <c r="AZ227" i="6"/>
  <c r="BQ224" i="6"/>
  <c r="BR224" i="6"/>
  <c r="BY224" i="6"/>
  <c r="BZ224" i="6"/>
  <c r="BV224" i="6"/>
  <c r="CT212" i="6"/>
  <c r="DB212" i="6" s="1"/>
  <c r="DC212" i="6" s="1"/>
  <c r="CO212" i="6"/>
  <c r="CY218" i="6"/>
  <c r="CT229" i="6"/>
  <c r="DB229" i="6" s="1"/>
  <c r="DC229" i="6" s="1"/>
  <c r="CO229" i="6"/>
  <c r="BO229" i="6"/>
  <c r="BN229" i="6"/>
  <c r="CM218" i="6"/>
  <c r="CQ218" i="6"/>
  <c r="DA228" i="6"/>
  <c r="CS228" i="6"/>
  <c r="DB228" i="6" s="1"/>
  <c r="DC228" i="6" s="1"/>
  <c r="BW222" i="6"/>
  <c r="BX222" i="6"/>
  <c r="BO222" i="6"/>
  <c r="BP222" i="6"/>
  <c r="BQ222" i="6"/>
  <c r="EG222" i="6" s="1"/>
  <c r="BY222" i="6"/>
  <c r="CX225" i="6"/>
  <c r="CU211" i="6"/>
  <c r="DB211" i="6" s="1"/>
  <c r="DC211" i="6" s="1"/>
  <c r="AZ219" i="6"/>
  <c r="CZ227" i="6"/>
  <c r="CR227" i="6"/>
  <c r="CY226" i="6"/>
  <c r="CQ226" i="6"/>
  <c r="CM226" i="6"/>
  <c r="CT222" i="6"/>
  <c r="CO222" i="6"/>
  <c r="BA222" i="6"/>
  <c r="BN228" i="6"/>
  <c r="BV228" i="6" s="1"/>
  <c r="BS228" i="6"/>
  <c r="CM227" i="6"/>
  <c r="BN227" i="6"/>
  <c r="CX224" i="6"/>
  <c r="BX224" i="6"/>
  <c r="BP224" i="6"/>
  <c r="DB214" i="6"/>
  <c r="DC214" i="6" s="1"/>
  <c r="BN208" i="6"/>
  <c r="BO208" i="6"/>
  <c r="CM228" i="6"/>
  <c r="BW224" i="6"/>
  <c r="CO223" i="6"/>
  <c r="CV223" i="6"/>
  <c r="BA223" i="6"/>
  <c r="AZ221" i="6"/>
  <c r="CT214" i="6"/>
  <c r="BA214" i="6"/>
  <c r="BT229" i="6"/>
  <c r="AZ229" i="6"/>
  <c r="CO225" i="6"/>
  <c r="BV222" i="6"/>
  <c r="CX229" i="6"/>
  <c r="CW228" i="6"/>
  <c r="CV227" i="6"/>
  <c r="BV227" i="6"/>
  <c r="BA227" i="6"/>
  <c r="CO226" i="6"/>
  <c r="CU226" i="6"/>
  <c r="BN225" i="6"/>
  <c r="BS225" i="6" s="1"/>
  <c r="CU221" i="6"/>
  <c r="DB221" i="6" s="1"/>
  <c r="DC221" i="6" s="1"/>
  <c r="CT219" i="6"/>
  <c r="CO219" i="6"/>
  <c r="BN212" i="6"/>
  <c r="BU212" i="6" s="1"/>
  <c r="BS223" i="6"/>
  <c r="CO220" i="6"/>
  <c r="CS229" i="6"/>
  <c r="CO228" i="6"/>
  <c r="CQ227" i="6"/>
  <c r="CT224" i="6"/>
  <c r="DB224" i="6" s="1"/>
  <c r="DC224" i="6" s="1"/>
  <c r="BO224" i="6"/>
  <c r="BT224" i="6"/>
  <c r="AZ224" i="6"/>
  <c r="CO221" i="6"/>
  <c r="BN218" i="6"/>
  <c r="BO218" i="6" s="1"/>
  <c r="BP209" i="6"/>
  <c r="BX209" i="6"/>
  <c r="BQ209" i="6"/>
  <c r="BY209" i="6"/>
  <c r="BR209" i="6"/>
  <c r="BZ209" i="6"/>
  <c r="BO209" i="6"/>
  <c r="BV209" i="6"/>
  <c r="BW209" i="6"/>
  <c r="BS209" i="6"/>
  <c r="EG223" i="6"/>
  <c r="BA229" i="6"/>
  <c r="CR228" i="6"/>
  <c r="BQ227" i="6"/>
  <c r="BX223" i="6"/>
  <c r="BP223" i="6"/>
  <c r="BP221" i="6"/>
  <c r="BN221" i="6"/>
  <c r="BT221" i="6" s="1"/>
  <c r="BZ213" i="6"/>
  <c r="BR213" i="6"/>
  <c r="BN217" i="6"/>
  <c r="BS217" i="6" s="1"/>
  <c r="CU225" i="6"/>
  <c r="BY223" i="6"/>
  <c r="BZ223" i="6"/>
  <c r="BR223" i="6"/>
  <c r="BT223" i="6"/>
  <c r="EH223" i="6" s="1"/>
  <c r="BX229" i="6"/>
  <c r="BP229" i="6"/>
  <c r="BN226" i="6"/>
  <c r="CY225" i="6"/>
  <c r="BX225" i="6"/>
  <c r="CM223" i="6"/>
  <c r="CQ223" i="6"/>
  <c r="BW223" i="6"/>
  <c r="BO223" i="6"/>
  <c r="CU222" i="6"/>
  <c r="DB222" i="6" s="1"/>
  <c r="DC222" i="6" s="1"/>
  <c r="BZ222" i="6"/>
  <c r="BR222" i="6"/>
  <c r="AV217" i="6"/>
  <c r="BQ213" i="6"/>
  <c r="BA226" i="6"/>
  <c r="CO224" i="6"/>
  <c r="BT222" i="6"/>
  <c r="DA217" i="6"/>
  <c r="CS217" i="6"/>
  <c r="DB217" i="6" s="1"/>
  <c r="DC217" i="6" s="1"/>
  <c r="BX215" i="6"/>
  <c r="BV208" i="6"/>
  <c r="BA225" i="6"/>
  <c r="DA223" i="6"/>
  <c r="CS223" i="6"/>
  <c r="CZ222" i="6"/>
  <c r="BS222" i="6"/>
  <c r="EH222" i="6" s="1"/>
  <c r="BA221" i="6"/>
  <c r="CV221" i="6"/>
  <c r="BX218" i="6"/>
  <c r="CT215" i="6"/>
  <c r="CX213" i="6"/>
  <c r="BA224" i="6"/>
  <c r="BS221" i="6"/>
  <c r="CX218" i="6"/>
  <c r="AZ217" i="6"/>
  <c r="BN210" i="6"/>
  <c r="BP210" i="6"/>
  <c r="BU224" i="6"/>
  <c r="EH224" i="6" s="1"/>
  <c r="CW223" i="6"/>
  <c r="CV222" i="6"/>
  <c r="CM221" i="6"/>
  <c r="BR221" i="6"/>
  <c r="CR220" i="6"/>
  <c r="CW218" i="6"/>
  <c r="CO218" i="6"/>
  <c r="CO217" i="6"/>
  <c r="DA216" i="6"/>
  <c r="CO216" i="6"/>
  <c r="CS216" i="6"/>
  <c r="BA212" i="6"/>
  <c r="CY220" i="6"/>
  <c r="DB220" i="6" s="1"/>
  <c r="DC220" i="6" s="1"/>
  <c r="DA220" i="6"/>
  <c r="CZ219" i="6"/>
  <c r="BR219" i="6"/>
  <c r="CM217" i="6"/>
  <c r="CT217" i="6"/>
  <c r="BQ216" i="6"/>
  <c r="BN214" i="6"/>
  <c r="BX213" i="6"/>
  <c r="CV211" i="6"/>
  <c r="BA211" i="6"/>
  <c r="CO211" i="6"/>
  <c r="BU208" i="6"/>
  <c r="CM220" i="6"/>
  <c r="BN219" i="6"/>
  <c r="BV219" i="6" s="1"/>
  <c r="CZ217" i="6"/>
  <c r="BN216" i="6"/>
  <c r="CO209" i="6"/>
  <c r="CT209" i="6"/>
  <c r="CW208" i="6"/>
  <c r="CO215" i="6"/>
  <c r="CV215" i="6"/>
  <c r="CR213" i="6"/>
  <c r="BZ210" i="6"/>
  <c r="DA209" i="6"/>
  <c r="CS209" i="6"/>
  <c r="DB209" i="6" s="1"/>
  <c r="DC209" i="6" s="1"/>
  <c r="CW220" i="6"/>
  <c r="BN220" i="6"/>
  <c r="CV219" i="6"/>
  <c r="DB219" i="6" s="1"/>
  <c r="DC219" i="6" s="1"/>
  <c r="BA219" i="6"/>
  <c r="BQ218" i="6"/>
  <c r="BN215" i="6"/>
  <c r="CY213" i="6"/>
  <c r="CQ213" i="6"/>
  <c r="CM213" i="6"/>
  <c r="BQ210" i="6"/>
  <c r="CV216" i="6"/>
  <c r="CM216" i="6"/>
  <c r="BA216" i="6"/>
  <c r="DA215" i="6"/>
  <c r="CS215" i="6"/>
  <c r="DB215" i="6" s="1"/>
  <c r="DC215" i="6" s="1"/>
  <c r="BW213" i="6"/>
  <c r="BN213" i="6"/>
  <c r="BO213" i="6"/>
  <c r="DA212" i="6"/>
  <c r="CV208" i="6"/>
  <c r="DB208" i="6" s="1"/>
  <c r="DC208" i="6" s="1"/>
  <c r="CO208" i="6"/>
  <c r="BU216" i="6"/>
  <c r="CZ215" i="6"/>
  <c r="BV213" i="6"/>
  <c r="CZ212" i="6"/>
  <c r="BS212" i="6"/>
  <c r="CY210" i="6"/>
  <c r="CM210" i="6"/>
  <c r="CQ210" i="6"/>
  <c r="CW216" i="6"/>
  <c r="BR212" i="6"/>
  <c r="CM211" i="6"/>
  <c r="CO210" i="6"/>
  <c r="CX210" i="6"/>
  <c r="BA217" i="6"/>
  <c r="BZ215" i="6"/>
  <c r="BR215" i="6"/>
  <c r="CV214" i="6"/>
  <c r="AZ213" i="6"/>
  <c r="BY212" i="6"/>
  <c r="BW211" i="6"/>
  <c r="BN211" i="6"/>
  <c r="BU209" i="6"/>
  <c r="AV209" i="6"/>
  <c r="CQ216" i="6"/>
  <c r="CU216" i="6"/>
  <c r="CO214" i="6"/>
  <c r="CU214" i="6"/>
  <c r="DK214" i="6"/>
  <c r="BA209" i="6"/>
  <c r="AZ209" i="6"/>
  <c r="BT209" i="6"/>
  <c r="BX208" i="6"/>
  <c r="BP208" i="6"/>
  <c r="BA213" i="6"/>
  <c r="BO211" i="6"/>
  <c r="CR210" i="6"/>
  <c r="BR210" i="6"/>
  <c r="CO213" i="6"/>
  <c r="CM208" i="6"/>
  <c r="BH195" i="6"/>
  <c r="AV180" i="6"/>
  <c r="AV171" i="6"/>
  <c r="AV149" i="6"/>
  <c r="AV138" i="6"/>
  <c r="AV123" i="6"/>
  <c r="AV110" i="6"/>
  <c r="AV101" i="6"/>
  <c r="BH100" i="6"/>
  <c r="AV97" i="6"/>
  <c r="AV52" i="6"/>
  <c r="AV42" i="6"/>
  <c r="AV17" i="6"/>
  <c r="AV190" i="6"/>
  <c r="CV189" i="6"/>
  <c r="BI148" i="6"/>
  <c r="AV143" i="6"/>
  <c r="AV55" i="6"/>
  <c r="AV51" i="6"/>
  <c r="BG204" i="6"/>
  <c r="AV129" i="6"/>
  <c r="AV22" i="6"/>
  <c r="AV207" i="6"/>
  <c r="AV178" i="6"/>
  <c r="AV157" i="6"/>
  <c r="AV124" i="6"/>
  <c r="AV81" i="6"/>
  <c r="BA72" i="6"/>
  <c r="AV186" i="6"/>
  <c r="AV164" i="6"/>
  <c r="AV140" i="6"/>
  <c r="CV69" i="6"/>
  <c r="BC204" i="6"/>
  <c r="BC175" i="6"/>
  <c r="BC198" i="6"/>
  <c r="BC202" i="6"/>
  <c r="BC207" i="6"/>
  <c r="BC205" i="6"/>
  <c r="BK204" i="6"/>
  <c r="BK95" i="6"/>
  <c r="BK205" i="6"/>
  <c r="BK194" i="6"/>
  <c r="BK200" i="6"/>
  <c r="BK202" i="6"/>
  <c r="BK207" i="6"/>
  <c r="BJ207" i="6"/>
  <c r="BH206" i="6"/>
  <c r="BA205" i="6"/>
  <c r="CK203" i="6"/>
  <c r="CZ203" i="6" s="1"/>
  <c r="BJ202" i="6"/>
  <c r="BG201" i="6"/>
  <c r="BJ197" i="6"/>
  <c r="BA185" i="6"/>
  <c r="AV184" i="6"/>
  <c r="AV155" i="6"/>
  <c r="BA138" i="6"/>
  <c r="AV132" i="6"/>
  <c r="BA120" i="6"/>
  <c r="AV118" i="6"/>
  <c r="AV109" i="6"/>
  <c r="AV106" i="6"/>
  <c r="BA95" i="6"/>
  <c r="AV90" i="6"/>
  <c r="AV87" i="6"/>
  <c r="AV65" i="6"/>
  <c r="BA53" i="6"/>
  <c r="AV50" i="6"/>
  <c r="AV43" i="6"/>
  <c r="BA41" i="6"/>
  <c r="AV37" i="6"/>
  <c r="AV31" i="6"/>
  <c r="AV23" i="6"/>
  <c r="AV21" i="6"/>
  <c r="BG206" i="6"/>
  <c r="BB205" i="6"/>
  <c r="BI202" i="6"/>
  <c r="CL196" i="6"/>
  <c r="DA196" i="6" s="1"/>
  <c r="AV172" i="6"/>
  <c r="BB207" i="6"/>
  <c r="BG203" i="6"/>
  <c r="AV201" i="6"/>
  <c r="AV193" i="6"/>
  <c r="AV187" i="6"/>
  <c r="AV181" i="6"/>
  <c r="CV173" i="6"/>
  <c r="BA169" i="6"/>
  <c r="AV165" i="6"/>
  <c r="AV60" i="6"/>
  <c r="AV46" i="6"/>
  <c r="CV19" i="6"/>
  <c r="AV206" i="6"/>
  <c r="CL204" i="6"/>
  <c r="DA204" i="6" s="1"/>
  <c r="BF203" i="6"/>
  <c r="BB202" i="6"/>
  <c r="BA201" i="6"/>
  <c r="AV196" i="6"/>
  <c r="BA193" i="6"/>
  <c r="AV192" i="6"/>
  <c r="AV189" i="6"/>
  <c r="AV177" i="6"/>
  <c r="BA152" i="6"/>
  <c r="AV147" i="6"/>
  <c r="BA140" i="6"/>
  <c r="BA127" i="6"/>
  <c r="BA123" i="6"/>
  <c r="CV109" i="6"/>
  <c r="BA105" i="6"/>
  <c r="AV83" i="6"/>
  <c r="AV77" i="6"/>
  <c r="AV62" i="6"/>
  <c r="CV41" i="6"/>
  <c r="CV37" i="6"/>
  <c r="AV27" i="6"/>
  <c r="BA21" i="6"/>
  <c r="AV20" i="6"/>
  <c r="BB186" i="6"/>
  <c r="AV176" i="6"/>
  <c r="AV167" i="6"/>
  <c r="AV88" i="6"/>
  <c r="BA40" i="6"/>
  <c r="BI204" i="6"/>
  <c r="AV203" i="6"/>
  <c r="AV202" i="6"/>
  <c r="CK201" i="6"/>
  <c r="CZ201" i="6" s="1"/>
  <c r="BJ200" i="6"/>
  <c r="BA183" i="6"/>
  <c r="BA161" i="6"/>
  <c r="CK142" i="6"/>
  <c r="BA130" i="6"/>
  <c r="BA91" i="6"/>
  <c r="BA57" i="6"/>
  <c r="BA20" i="6"/>
  <c r="BH204" i="6"/>
  <c r="BB163" i="6"/>
  <c r="BI145" i="6"/>
  <c r="BA144" i="6"/>
  <c r="AV112" i="6"/>
  <c r="AV78" i="6"/>
  <c r="AV58" i="6"/>
  <c r="BD205" i="6"/>
  <c r="BM199" i="6"/>
  <c r="CK16" i="6"/>
  <c r="CZ16" i="6" s="1"/>
  <c r="CK20" i="6"/>
  <c r="CZ20" i="6" s="1"/>
  <c r="CK22" i="6"/>
  <c r="CZ22" i="6" s="1"/>
  <c r="CK23" i="6"/>
  <c r="CZ23" i="6" s="1"/>
  <c r="CK27" i="6"/>
  <c r="CZ27" i="6" s="1"/>
  <c r="CK38" i="6"/>
  <c r="CZ38" i="6" s="1"/>
  <c r="CK19" i="6"/>
  <c r="CZ19" i="6" s="1"/>
  <c r="CK21" i="6"/>
  <c r="CZ21" i="6" s="1"/>
  <c r="CK29" i="6"/>
  <c r="CK42" i="6"/>
  <c r="CZ42" i="6" s="1"/>
  <c r="CK44" i="6"/>
  <c r="CK36" i="6"/>
  <c r="CK37" i="6"/>
  <c r="CZ37" i="6" s="1"/>
  <c r="CK46" i="6"/>
  <c r="CM46" i="6" s="1"/>
  <c r="CK17" i="6"/>
  <c r="CZ17" i="6" s="1"/>
  <c r="CK18" i="6"/>
  <c r="CK26" i="6"/>
  <c r="CZ26" i="6" s="1"/>
  <c r="CK31" i="6"/>
  <c r="CZ31" i="6" s="1"/>
  <c r="CK40" i="6"/>
  <c r="CZ40" i="6" s="1"/>
  <c r="CK28" i="6"/>
  <c r="CZ28" i="6" s="1"/>
  <c r="CK35" i="6"/>
  <c r="CZ35" i="6" s="1"/>
  <c r="CK25" i="6"/>
  <c r="CZ25" i="6" s="1"/>
  <c r="CK33" i="6"/>
  <c r="CZ33" i="6" s="1"/>
  <c r="CK47" i="6"/>
  <c r="CK24" i="6"/>
  <c r="CK65" i="6"/>
  <c r="CZ65" i="6" s="1"/>
  <c r="CK34" i="6"/>
  <c r="CK57" i="6"/>
  <c r="CZ57" i="6" s="1"/>
  <c r="CK62" i="6"/>
  <c r="CZ62" i="6" s="1"/>
  <c r="CK69" i="6"/>
  <c r="CZ69" i="6" s="1"/>
  <c r="CK71" i="6"/>
  <c r="CZ71" i="6" s="1"/>
  <c r="CK72" i="6"/>
  <c r="CK43" i="6"/>
  <c r="CZ43" i="6" s="1"/>
  <c r="CK48" i="6"/>
  <c r="CZ48" i="6" s="1"/>
  <c r="CK74" i="6"/>
  <c r="CZ74" i="6" s="1"/>
  <c r="CK32" i="6"/>
  <c r="CZ32" i="6" s="1"/>
  <c r="CK50" i="6"/>
  <c r="CZ50" i="6" s="1"/>
  <c r="CK52" i="6"/>
  <c r="CM52" i="6" s="1"/>
  <c r="CK54" i="6"/>
  <c r="CK59" i="6"/>
  <c r="CK61" i="6"/>
  <c r="CZ61" i="6" s="1"/>
  <c r="CK41" i="6"/>
  <c r="CK64" i="6"/>
  <c r="CZ64" i="6" s="1"/>
  <c r="CK68" i="6"/>
  <c r="CZ68" i="6" s="1"/>
  <c r="CK39" i="6"/>
  <c r="CZ39" i="6" s="1"/>
  <c r="CK51" i="6"/>
  <c r="CZ51" i="6" s="1"/>
  <c r="CK56" i="6"/>
  <c r="CK58" i="6"/>
  <c r="CZ58" i="6" s="1"/>
  <c r="CK70" i="6"/>
  <c r="CZ70" i="6" s="1"/>
  <c r="CK73" i="6"/>
  <c r="CZ73" i="6" s="1"/>
  <c r="CK79" i="6"/>
  <c r="CZ79" i="6" s="1"/>
  <c r="CK82" i="6"/>
  <c r="CK86" i="6"/>
  <c r="CZ86" i="6" s="1"/>
  <c r="CK98" i="6"/>
  <c r="CK88" i="6"/>
  <c r="CZ88" i="6" s="1"/>
  <c r="CK90" i="6"/>
  <c r="CZ90" i="6" s="1"/>
  <c r="CK30" i="6"/>
  <c r="CK45" i="6"/>
  <c r="CZ45" i="6" s="1"/>
  <c r="CK53" i="6"/>
  <c r="CK66" i="6"/>
  <c r="CZ66" i="6" s="1"/>
  <c r="CK67" i="6"/>
  <c r="CZ67" i="6" s="1"/>
  <c r="CK77" i="6"/>
  <c r="CZ77" i="6" s="1"/>
  <c r="CK85" i="6"/>
  <c r="CZ85" i="6" s="1"/>
  <c r="CK93" i="6"/>
  <c r="CK81" i="6"/>
  <c r="CK83" i="6"/>
  <c r="CZ83" i="6" s="1"/>
  <c r="CK87" i="6"/>
  <c r="CZ87" i="6" s="1"/>
  <c r="CK92" i="6"/>
  <c r="CZ92" i="6" s="1"/>
  <c r="CK75" i="6"/>
  <c r="CZ75" i="6" s="1"/>
  <c r="CK76" i="6"/>
  <c r="CK113" i="6"/>
  <c r="CZ113" i="6" s="1"/>
  <c r="CK116" i="6"/>
  <c r="CZ116" i="6" s="1"/>
  <c r="CK95" i="6"/>
  <c r="CZ95" i="6" s="1"/>
  <c r="CK96" i="6"/>
  <c r="CK102" i="6"/>
  <c r="CZ102" i="6" s="1"/>
  <c r="CK115" i="6"/>
  <c r="CZ115" i="6" s="1"/>
  <c r="CK118" i="6"/>
  <c r="CZ118" i="6" s="1"/>
  <c r="CK55" i="6"/>
  <c r="CZ55" i="6" s="1"/>
  <c r="CK108" i="6"/>
  <c r="CZ108" i="6" s="1"/>
  <c r="CK112" i="6"/>
  <c r="CK49" i="6"/>
  <c r="CZ49" i="6" s="1"/>
  <c r="CK91" i="6"/>
  <c r="CZ91" i="6" s="1"/>
  <c r="CK110" i="6"/>
  <c r="CZ110" i="6" s="1"/>
  <c r="CK114" i="6"/>
  <c r="CZ114" i="6" s="1"/>
  <c r="CK117" i="6"/>
  <c r="CZ117" i="6" s="1"/>
  <c r="CK63" i="6"/>
  <c r="CZ63" i="6" s="1"/>
  <c r="CK84" i="6"/>
  <c r="CZ84" i="6" s="1"/>
  <c r="CK89" i="6"/>
  <c r="CK97" i="6"/>
  <c r="CZ97" i="6" s="1"/>
  <c r="CK104" i="6"/>
  <c r="CZ104" i="6" s="1"/>
  <c r="CK60" i="6"/>
  <c r="CZ60" i="6" s="1"/>
  <c r="CK80" i="6"/>
  <c r="CZ80" i="6" s="1"/>
  <c r="CK100" i="6"/>
  <c r="CZ100" i="6" s="1"/>
  <c r="CK121" i="6"/>
  <c r="CZ121" i="6" s="1"/>
  <c r="CK124" i="6"/>
  <c r="CZ124" i="6" s="1"/>
  <c r="CK99" i="6"/>
  <c r="CZ99" i="6" s="1"/>
  <c r="CK129" i="6"/>
  <c r="CZ129" i="6" s="1"/>
  <c r="CK135" i="6"/>
  <c r="CZ135" i="6" s="1"/>
  <c r="CK101" i="6"/>
  <c r="CZ101" i="6" s="1"/>
  <c r="CK103" i="6"/>
  <c r="CZ103" i="6" s="1"/>
  <c r="CK106" i="6"/>
  <c r="CZ106" i="6" s="1"/>
  <c r="CK111" i="6"/>
  <c r="CZ111" i="6" s="1"/>
  <c r="CK119" i="6"/>
  <c r="CZ119" i="6" s="1"/>
  <c r="CK126" i="6"/>
  <c r="CZ126" i="6" s="1"/>
  <c r="CK136" i="6"/>
  <c r="CZ136" i="6" s="1"/>
  <c r="CK78" i="6"/>
  <c r="CZ78" i="6" s="1"/>
  <c r="CK120" i="6"/>
  <c r="CK131" i="6"/>
  <c r="CZ131" i="6" s="1"/>
  <c r="CK133" i="6"/>
  <c r="CZ133" i="6" s="1"/>
  <c r="CK145" i="6"/>
  <c r="CZ145" i="6" s="1"/>
  <c r="CK149" i="6"/>
  <c r="CZ149" i="6" s="1"/>
  <c r="CK152" i="6"/>
  <c r="CZ152" i="6" s="1"/>
  <c r="CK154" i="6"/>
  <c r="CZ154" i="6" s="1"/>
  <c r="CK156" i="6"/>
  <c r="CM156" i="6" s="1"/>
  <c r="CK160" i="6"/>
  <c r="CZ160" i="6" s="1"/>
  <c r="CK163" i="6"/>
  <c r="CZ163" i="6" s="1"/>
  <c r="CK166" i="6"/>
  <c r="CZ166" i="6" s="1"/>
  <c r="CK172" i="6"/>
  <c r="CM172" i="6" s="1"/>
  <c r="CK125" i="6"/>
  <c r="CK137" i="6"/>
  <c r="CZ137" i="6" s="1"/>
  <c r="CK143" i="6"/>
  <c r="CZ143" i="6" s="1"/>
  <c r="CK161" i="6"/>
  <c r="CZ161" i="6" s="1"/>
  <c r="CK107" i="6"/>
  <c r="CZ107" i="6" s="1"/>
  <c r="CK122" i="6"/>
  <c r="CK128" i="6"/>
  <c r="CZ128" i="6" s="1"/>
  <c r="CK130" i="6"/>
  <c r="CZ130" i="6" s="1"/>
  <c r="CK134" i="6"/>
  <c r="CK148" i="6"/>
  <c r="CZ148" i="6" s="1"/>
  <c r="CK150" i="6"/>
  <c r="CK165" i="6"/>
  <c r="CZ165" i="6" s="1"/>
  <c r="CK167" i="6"/>
  <c r="CZ167" i="6" s="1"/>
  <c r="CK171" i="6"/>
  <c r="CZ171" i="6" s="1"/>
  <c r="CK178" i="6"/>
  <c r="CZ178" i="6" s="1"/>
  <c r="CK181" i="6"/>
  <c r="CZ181" i="6" s="1"/>
  <c r="CK105" i="6"/>
  <c r="CZ105" i="6" s="1"/>
  <c r="CK109" i="6"/>
  <c r="CK132" i="6"/>
  <c r="CK155" i="6"/>
  <c r="CZ155" i="6" s="1"/>
  <c r="CK162" i="6"/>
  <c r="CZ162" i="6" s="1"/>
  <c r="CK174" i="6"/>
  <c r="CZ174" i="6" s="1"/>
  <c r="CK175" i="6"/>
  <c r="CZ175" i="6" s="1"/>
  <c r="CK179" i="6"/>
  <c r="CZ179" i="6" s="1"/>
  <c r="CK180" i="6"/>
  <c r="CZ180" i="6" s="1"/>
  <c r="CK170" i="6"/>
  <c r="CZ170" i="6" s="1"/>
  <c r="CK173" i="6"/>
  <c r="CZ173" i="6" s="1"/>
  <c r="CK169" i="6"/>
  <c r="CZ169" i="6" s="1"/>
  <c r="CK123" i="6"/>
  <c r="CZ123" i="6" s="1"/>
  <c r="CK141" i="6"/>
  <c r="CZ141" i="6" s="1"/>
  <c r="CK144" i="6"/>
  <c r="CK158" i="6"/>
  <c r="CZ158" i="6" s="1"/>
  <c r="CK159" i="6"/>
  <c r="CZ159" i="6" s="1"/>
  <c r="CK127" i="6"/>
  <c r="CZ127" i="6" s="1"/>
  <c r="CK138" i="6"/>
  <c r="CZ138" i="6" s="1"/>
  <c r="CK176" i="6"/>
  <c r="CZ176" i="6" s="1"/>
  <c r="CK190" i="6"/>
  <c r="CZ190" i="6" s="1"/>
  <c r="CK194" i="6"/>
  <c r="CZ194" i="6" s="1"/>
  <c r="CK185" i="6"/>
  <c r="CZ185" i="6" s="1"/>
  <c r="CK187" i="6"/>
  <c r="CK177" i="6"/>
  <c r="CZ177" i="6" s="1"/>
  <c r="CK196" i="6"/>
  <c r="CZ196" i="6" s="1"/>
  <c r="CK198" i="6"/>
  <c r="CZ198" i="6" s="1"/>
  <c r="CK147" i="6"/>
  <c r="CZ147" i="6" s="1"/>
  <c r="CK183" i="6"/>
  <c r="CZ183" i="6" s="1"/>
  <c r="CK189" i="6"/>
  <c r="CZ189" i="6" s="1"/>
  <c r="CK193" i="6"/>
  <c r="CZ193" i="6" s="1"/>
  <c r="CK164" i="6"/>
  <c r="CZ164" i="6" s="1"/>
  <c r="CK182" i="6"/>
  <c r="CZ182" i="6" s="1"/>
  <c r="CK184" i="6"/>
  <c r="CZ184" i="6" s="1"/>
  <c r="CK186" i="6"/>
  <c r="CZ186" i="6" s="1"/>
  <c r="CK191" i="6"/>
  <c r="CK94" i="6"/>
  <c r="CZ94" i="6" s="1"/>
  <c r="CK146" i="6"/>
  <c r="CZ146" i="6" s="1"/>
  <c r="CK151" i="6"/>
  <c r="CZ151" i="6" s="1"/>
  <c r="CK153" i="6"/>
  <c r="CZ153" i="6" s="1"/>
  <c r="CK168" i="6"/>
  <c r="CK204" i="6"/>
  <c r="CZ204" i="6" s="1"/>
  <c r="BM203" i="6"/>
  <c r="BF201" i="6"/>
  <c r="BM193" i="6"/>
  <c r="BG20" i="6"/>
  <c r="BG22" i="6"/>
  <c r="BG38" i="6"/>
  <c r="AZ38" i="6" s="1"/>
  <c r="BG19" i="6"/>
  <c r="BG21" i="6"/>
  <c r="BG29" i="6"/>
  <c r="BG42" i="6"/>
  <c r="BG44" i="6"/>
  <c r="BG36" i="6"/>
  <c r="BG37" i="6"/>
  <c r="BG46" i="6"/>
  <c r="AZ46" i="6" s="1"/>
  <c r="BG48" i="6"/>
  <c r="BG17" i="6"/>
  <c r="BG18" i="6"/>
  <c r="BG26" i="6"/>
  <c r="BG31" i="6"/>
  <c r="BG40" i="6"/>
  <c r="BG25" i="6"/>
  <c r="BG28" i="6"/>
  <c r="AZ28" i="6" s="1"/>
  <c r="BG35" i="6"/>
  <c r="BG33" i="6"/>
  <c r="BG47" i="6"/>
  <c r="BG65" i="6"/>
  <c r="BG72" i="6"/>
  <c r="BG32" i="6"/>
  <c r="BG57" i="6"/>
  <c r="AZ57" i="6" s="1"/>
  <c r="BG62" i="6"/>
  <c r="BG69" i="6"/>
  <c r="BG71" i="6"/>
  <c r="BG41" i="6"/>
  <c r="BG59" i="6"/>
  <c r="BG64" i="6"/>
  <c r="BG74" i="6"/>
  <c r="BG39" i="6"/>
  <c r="BG50" i="6"/>
  <c r="BG52" i="6"/>
  <c r="BG54" i="6"/>
  <c r="BG61" i="6"/>
  <c r="BG75" i="6"/>
  <c r="BG45" i="6"/>
  <c r="BG68" i="6"/>
  <c r="BG30" i="6"/>
  <c r="BG51" i="6"/>
  <c r="BG56" i="6"/>
  <c r="BG58" i="6"/>
  <c r="BG70" i="6"/>
  <c r="BG73" i="6"/>
  <c r="BG34" i="6"/>
  <c r="BG53" i="6"/>
  <c r="BG60" i="6"/>
  <c r="BG63" i="6"/>
  <c r="BG67" i="6"/>
  <c r="BG78" i="6"/>
  <c r="BG79" i="6"/>
  <c r="BG82" i="6"/>
  <c r="BG27" i="6"/>
  <c r="BG77" i="6"/>
  <c r="BG88" i="6"/>
  <c r="BG90" i="6"/>
  <c r="BG24" i="6"/>
  <c r="BG85" i="6"/>
  <c r="BG93" i="6"/>
  <c r="BG95" i="6"/>
  <c r="BG81" i="6"/>
  <c r="BG83" i="6"/>
  <c r="BG87" i="6"/>
  <c r="BG23" i="6"/>
  <c r="BG49" i="6"/>
  <c r="BG55" i="6"/>
  <c r="BG92" i="6"/>
  <c r="BG94" i="6"/>
  <c r="BG80" i="6"/>
  <c r="BG102" i="6"/>
  <c r="BG113" i="6"/>
  <c r="BG118" i="6"/>
  <c r="BG76" i="6"/>
  <c r="BG86" i="6"/>
  <c r="BG108" i="6"/>
  <c r="BG112" i="6"/>
  <c r="BG114" i="6"/>
  <c r="BG117" i="6"/>
  <c r="BG96" i="6"/>
  <c r="BG105" i="6"/>
  <c r="BG110" i="6"/>
  <c r="BG101" i="6"/>
  <c r="BG103" i="6"/>
  <c r="BG106" i="6"/>
  <c r="BG111" i="6"/>
  <c r="BG43" i="6"/>
  <c r="BG91" i="6"/>
  <c r="BG121" i="6"/>
  <c r="BG124" i="6"/>
  <c r="BG116" i="6"/>
  <c r="BG129" i="6"/>
  <c r="BG135" i="6"/>
  <c r="BG98" i="6"/>
  <c r="BG100" i="6"/>
  <c r="BG126" i="6"/>
  <c r="BG136" i="6"/>
  <c r="AZ136" i="6" s="1"/>
  <c r="BG99" i="6"/>
  <c r="BG123" i="6"/>
  <c r="BG142" i="6"/>
  <c r="BG145" i="6"/>
  <c r="BG149" i="6"/>
  <c r="BG152" i="6"/>
  <c r="BG154" i="6"/>
  <c r="BG156" i="6"/>
  <c r="BG160" i="6"/>
  <c r="BG163" i="6"/>
  <c r="BG166" i="6"/>
  <c r="BG172" i="6"/>
  <c r="BG107" i="6"/>
  <c r="BG143" i="6"/>
  <c r="BG89" i="6"/>
  <c r="BG84" i="6"/>
  <c r="BG109" i="6"/>
  <c r="BG115" i="6"/>
  <c r="BG125" i="6"/>
  <c r="BG139" i="6"/>
  <c r="BG148" i="6"/>
  <c r="BG150" i="6"/>
  <c r="BG167" i="6"/>
  <c r="BG181" i="6"/>
  <c r="AZ181" i="6" s="1"/>
  <c r="BG119" i="6"/>
  <c r="BG130" i="6"/>
  <c r="BG141" i="6"/>
  <c r="BG144" i="6"/>
  <c r="BG104" i="6"/>
  <c r="BG120" i="6"/>
  <c r="BG128" i="6"/>
  <c r="AZ128" i="6" s="1"/>
  <c r="BG157" i="6"/>
  <c r="BG168" i="6"/>
  <c r="BG177" i="6"/>
  <c r="BG127" i="6"/>
  <c r="BG146" i="6"/>
  <c r="BG122" i="6"/>
  <c r="BG155" i="6"/>
  <c r="BG161" i="6"/>
  <c r="BG165" i="6"/>
  <c r="BG170" i="6"/>
  <c r="BG171" i="6"/>
  <c r="BG176" i="6"/>
  <c r="BG66" i="6"/>
  <c r="BG97" i="6"/>
  <c r="BG134" i="6"/>
  <c r="BG151" i="6"/>
  <c r="BG132" i="6"/>
  <c r="AZ132" i="6" s="1"/>
  <c r="BG164" i="6"/>
  <c r="BG175" i="6"/>
  <c r="BG194" i="6"/>
  <c r="BG137" i="6"/>
  <c r="BG147" i="6"/>
  <c r="BG162" i="6"/>
  <c r="BG178" i="6"/>
  <c r="BG190" i="6"/>
  <c r="BG169" i="6"/>
  <c r="BG173" i="6"/>
  <c r="BG180" i="6"/>
  <c r="BG187" i="6"/>
  <c r="BG153" i="6"/>
  <c r="BG185" i="6"/>
  <c r="BG196" i="6"/>
  <c r="BG198" i="6"/>
  <c r="BG133" i="6"/>
  <c r="BG140" i="6"/>
  <c r="BG186" i="6"/>
  <c r="BG189" i="6"/>
  <c r="BG193" i="6"/>
  <c r="AZ193" i="6" s="1"/>
  <c r="BG131" i="6"/>
  <c r="BG158" i="6"/>
  <c r="AZ158" i="6" s="1"/>
  <c r="BG183" i="6"/>
  <c r="BG191" i="6"/>
  <c r="BG138" i="6"/>
  <c r="BG159" i="6"/>
  <c r="BG174" i="6"/>
  <c r="BG179" i="6"/>
  <c r="BG182" i="6"/>
  <c r="BG195" i="6"/>
  <c r="BG200" i="6"/>
  <c r="CL24" i="6"/>
  <c r="DA24" i="6" s="1"/>
  <c r="CL30" i="6"/>
  <c r="DA30" i="6" s="1"/>
  <c r="CL32" i="6"/>
  <c r="DA32" i="6" s="1"/>
  <c r="CL34" i="6"/>
  <c r="DA34" i="6" s="1"/>
  <c r="CL39" i="6"/>
  <c r="CL41" i="6"/>
  <c r="CO41" i="6" s="1"/>
  <c r="CL20" i="6"/>
  <c r="DA20" i="6" s="1"/>
  <c r="CL22" i="6"/>
  <c r="DA22" i="6" s="1"/>
  <c r="CL23" i="6"/>
  <c r="CL27" i="6"/>
  <c r="CL38" i="6"/>
  <c r="DA38" i="6" s="1"/>
  <c r="CL19" i="6"/>
  <c r="DA19" i="6" s="1"/>
  <c r="CL21" i="6"/>
  <c r="CL29" i="6"/>
  <c r="DA29" i="6" s="1"/>
  <c r="CL42" i="6"/>
  <c r="DA42" i="6" s="1"/>
  <c r="CL44" i="6"/>
  <c r="DA44" i="6" s="1"/>
  <c r="CL36" i="6"/>
  <c r="DA36" i="6" s="1"/>
  <c r="CL37" i="6"/>
  <c r="DA37" i="6" s="1"/>
  <c r="CL46" i="6"/>
  <c r="CL17" i="6"/>
  <c r="DA17" i="6" s="1"/>
  <c r="CL18" i="6"/>
  <c r="DA18" i="6" s="1"/>
  <c r="CL26" i="6"/>
  <c r="DA26" i="6" s="1"/>
  <c r="CL31" i="6"/>
  <c r="CO31" i="6" s="1"/>
  <c r="CL40" i="6"/>
  <c r="DA40" i="6" s="1"/>
  <c r="CL28" i="6"/>
  <c r="DA28" i="6" s="1"/>
  <c r="CL35" i="6"/>
  <c r="DA35" i="6" s="1"/>
  <c r="CL45" i="6"/>
  <c r="CL49" i="6"/>
  <c r="CL53" i="6"/>
  <c r="DA53" i="6" s="1"/>
  <c r="CL55" i="6"/>
  <c r="DA55" i="6" s="1"/>
  <c r="CL66" i="6"/>
  <c r="DA66" i="6" s="1"/>
  <c r="CL67" i="6"/>
  <c r="DA67" i="6" s="1"/>
  <c r="CL25" i="6"/>
  <c r="DA25" i="6" s="1"/>
  <c r="CL65" i="6"/>
  <c r="DA65" i="6" s="1"/>
  <c r="CL57" i="6"/>
  <c r="DA57" i="6" s="1"/>
  <c r="CL62" i="6"/>
  <c r="DA62" i="6" s="1"/>
  <c r="CL69" i="6"/>
  <c r="CO69" i="6" s="1"/>
  <c r="CL71" i="6"/>
  <c r="DA71" i="6" s="1"/>
  <c r="CL72" i="6"/>
  <c r="CO72" i="6" s="1"/>
  <c r="CL33" i="6"/>
  <c r="DA33" i="6" s="1"/>
  <c r="CL43" i="6"/>
  <c r="DA43" i="6" s="1"/>
  <c r="CL48" i="6"/>
  <c r="DA48" i="6" s="1"/>
  <c r="CL74" i="6"/>
  <c r="DA74" i="6" s="1"/>
  <c r="CL50" i="6"/>
  <c r="DA50" i="6" s="1"/>
  <c r="CL52" i="6"/>
  <c r="DA52" i="6" s="1"/>
  <c r="CL54" i="6"/>
  <c r="DA54" i="6" s="1"/>
  <c r="CL59" i="6"/>
  <c r="DA59" i="6" s="1"/>
  <c r="CL61" i="6"/>
  <c r="DA61" i="6" s="1"/>
  <c r="CL64" i="6"/>
  <c r="CL68" i="6"/>
  <c r="DA68" i="6" s="1"/>
  <c r="CL56" i="6"/>
  <c r="CL75" i="6"/>
  <c r="DA75" i="6" s="1"/>
  <c r="CL80" i="6"/>
  <c r="CL91" i="6"/>
  <c r="DA91" i="6" s="1"/>
  <c r="CL94" i="6"/>
  <c r="CL47" i="6"/>
  <c r="DA47" i="6" s="1"/>
  <c r="CL70" i="6"/>
  <c r="DA70" i="6" s="1"/>
  <c r="CL79" i="6"/>
  <c r="DA79" i="6" s="1"/>
  <c r="CL82" i="6"/>
  <c r="DA82" i="6" s="1"/>
  <c r="CL86" i="6"/>
  <c r="DA86" i="6" s="1"/>
  <c r="CL88" i="6"/>
  <c r="DA88" i="6" s="1"/>
  <c r="CL90" i="6"/>
  <c r="DA90" i="6" s="1"/>
  <c r="CL60" i="6"/>
  <c r="DA60" i="6" s="1"/>
  <c r="CL63" i="6"/>
  <c r="DA63" i="6" s="1"/>
  <c r="CL73" i="6"/>
  <c r="DA73" i="6" s="1"/>
  <c r="CL76" i="6"/>
  <c r="DA76" i="6" s="1"/>
  <c r="CL78" i="6"/>
  <c r="CL95" i="6"/>
  <c r="CM95" i="6" s="1"/>
  <c r="CL97" i="6"/>
  <c r="DA97" i="6" s="1"/>
  <c r="CL81" i="6"/>
  <c r="DA81" i="6" s="1"/>
  <c r="CL83" i="6"/>
  <c r="CM83" i="6" s="1"/>
  <c r="CL87" i="6"/>
  <c r="CO87" i="6" s="1"/>
  <c r="CL92" i="6"/>
  <c r="DA92" i="6" s="1"/>
  <c r="CL107" i="6"/>
  <c r="DA107" i="6" s="1"/>
  <c r="CL119" i="6"/>
  <c r="DA119" i="6" s="1"/>
  <c r="CL93" i="6"/>
  <c r="CO93" i="6" s="1"/>
  <c r="CL113" i="6"/>
  <c r="DA113" i="6" s="1"/>
  <c r="CL116" i="6"/>
  <c r="DA116" i="6" s="1"/>
  <c r="CL58" i="6"/>
  <c r="DA58" i="6" s="1"/>
  <c r="CL84" i="6"/>
  <c r="CO84" i="6" s="1"/>
  <c r="CL85" i="6"/>
  <c r="CL89" i="6"/>
  <c r="CL101" i="6"/>
  <c r="DA101" i="6" s="1"/>
  <c r="CL106" i="6"/>
  <c r="DA106" i="6" s="1"/>
  <c r="CL108" i="6"/>
  <c r="DA108" i="6" s="1"/>
  <c r="CL112" i="6"/>
  <c r="DA112" i="6" s="1"/>
  <c r="CL96" i="6"/>
  <c r="DA96" i="6" s="1"/>
  <c r="CL110" i="6"/>
  <c r="CO110" i="6" s="1"/>
  <c r="CL118" i="6"/>
  <c r="DA118" i="6" s="1"/>
  <c r="CL127" i="6"/>
  <c r="DA127" i="6" s="1"/>
  <c r="CL133" i="6"/>
  <c r="DA133" i="6" s="1"/>
  <c r="CL105" i="6"/>
  <c r="DA105" i="6" s="1"/>
  <c r="CL114" i="6"/>
  <c r="CL120" i="6"/>
  <c r="DA120" i="6" s="1"/>
  <c r="CL123" i="6"/>
  <c r="DA123" i="6" s="1"/>
  <c r="CL130" i="6"/>
  <c r="CL134" i="6"/>
  <c r="DA134" i="6" s="1"/>
  <c r="CL99" i="6"/>
  <c r="DA99" i="6" s="1"/>
  <c r="CL129" i="6"/>
  <c r="CL135" i="6"/>
  <c r="DA135" i="6" s="1"/>
  <c r="CL104" i="6"/>
  <c r="DA104" i="6" s="1"/>
  <c r="CL109" i="6"/>
  <c r="CL111" i="6"/>
  <c r="DA111" i="6" s="1"/>
  <c r="CL121" i="6"/>
  <c r="DA121" i="6" s="1"/>
  <c r="CL142" i="6"/>
  <c r="DA142" i="6" s="1"/>
  <c r="CL147" i="6"/>
  <c r="CL155" i="6"/>
  <c r="DA155" i="6" s="1"/>
  <c r="CL77" i="6"/>
  <c r="DA77" i="6" s="1"/>
  <c r="CL102" i="6"/>
  <c r="CL103" i="6"/>
  <c r="DA103" i="6" s="1"/>
  <c r="CL126" i="6"/>
  <c r="CO126" i="6" s="1"/>
  <c r="CL131" i="6"/>
  <c r="CL145" i="6"/>
  <c r="CL149" i="6"/>
  <c r="DA149" i="6" s="1"/>
  <c r="CL152" i="6"/>
  <c r="CL154" i="6"/>
  <c r="DA154" i="6" s="1"/>
  <c r="CL156" i="6"/>
  <c r="DA156" i="6" s="1"/>
  <c r="CL160" i="6"/>
  <c r="DA160" i="6" s="1"/>
  <c r="CL163" i="6"/>
  <c r="DA163" i="6" s="1"/>
  <c r="CL51" i="6"/>
  <c r="DA51" i="6" s="1"/>
  <c r="CL124" i="6"/>
  <c r="DA124" i="6" s="1"/>
  <c r="CL132" i="6"/>
  <c r="DA132" i="6" s="1"/>
  <c r="CL136" i="6"/>
  <c r="DA136" i="6" s="1"/>
  <c r="CL139" i="6"/>
  <c r="CO139" i="6" s="1"/>
  <c r="CL144" i="6"/>
  <c r="DA144" i="6" s="1"/>
  <c r="CL146" i="6"/>
  <c r="DA146" i="6" s="1"/>
  <c r="CL169" i="6"/>
  <c r="DA169" i="6" s="1"/>
  <c r="CL176" i="6"/>
  <c r="CL184" i="6"/>
  <c r="DA184" i="6" s="1"/>
  <c r="CL122" i="6"/>
  <c r="CL125" i="6"/>
  <c r="CL137" i="6"/>
  <c r="DA137" i="6" s="1"/>
  <c r="CL150" i="6"/>
  <c r="DA150" i="6" s="1"/>
  <c r="CL143" i="6"/>
  <c r="DA143" i="6" s="1"/>
  <c r="CL162" i="6"/>
  <c r="DA162" i="6" s="1"/>
  <c r="CL165" i="6"/>
  <c r="CO165" i="6" s="1"/>
  <c r="CL172" i="6"/>
  <c r="DA172" i="6" s="1"/>
  <c r="CL174" i="6"/>
  <c r="DA174" i="6" s="1"/>
  <c r="CL175" i="6"/>
  <c r="DA175" i="6" s="1"/>
  <c r="CL115" i="6"/>
  <c r="DA115" i="6" s="1"/>
  <c r="CL138" i="6"/>
  <c r="DA138" i="6" s="1"/>
  <c r="CL140" i="6"/>
  <c r="DA140" i="6" s="1"/>
  <c r="CL151" i="6"/>
  <c r="CL161" i="6"/>
  <c r="CL164" i="6"/>
  <c r="DA164" i="6" s="1"/>
  <c r="CL100" i="6"/>
  <c r="CL117" i="6"/>
  <c r="CL128" i="6"/>
  <c r="DA128" i="6" s="1"/>
  <c r="CL157" i="6"/>
  <c r="CO157" i="6" s="1"/>
  <c r="CL170" i="6"/>
  <c r="DA170" i="6" s="1"/>
  <c r="CL173" i="6"/>
  <c r="DA173" i="6" s="1"/>
  <c r="CL188" i="6"/>
  <c r="CM188" i="6" s="1"/>
  <c r="CL195" i="6"/>
  <c r="CL197" i="6"/>
  <c r="CO197" i="6" s="1"/>
  <c r="CL199" i="6"/>
  <c r="DA199" i="6" s="1"/>
  <c r="CL98" i="6"/>
  <c r="CL148" i="6"/>
  <c r="DA148" i="6" s="1"/>
  <c r="CL158" i="6"/>
  <c r="DA158" i="6" s="1"/>
  <c r="CL166" i="6"/>
  <c r="DA166" i="6" s="1"/>
  <c r="CL159" i="6"/>
  <c r="CL190" i="6"/>
  <c r="DA190" i="6" s="1"/>
  <c r="CL167" i="6"/>
  <c r="CL171" i="6"/>
  <c r="DA171" i="6" s="1"/>
  <c r="CL185" i="6"/>
  <c r="DA185" i="6" s="1"/>
  <c r="CL187" i="6"/>
  <c r="DA187" i="6" s="1"/>
  <c r="CL192" i="6"/>
  <c r="DA192" i="6" s="1"/>
  <c r="CL141" i="6"/>
  <c r="CL177" i="6"/>
  <c r="CL179" i="6"/>
  <c r="DA179" i="6" s="1"/>
  <c r="CL181" i="6"/>
  <c r="DA181" i="6" s="1"/>
  <c r="CL183" i="6"/>
  <c r="DA183" i="6" s="1"/>
  <c r="CL189" i="6"/>
  <c r="DA189" i="6" s="1"/>
  <c r="CL193" i="6"/>
  <c r="DA193" i="6" s="1"/>
  <c r="CL182" i="6"/>
  <c r="DA182" i="6" s="1"/>
  <c r="CL186" i="6"/>
  <c r="CO186" i="6" s="1"/>
  <c r="CL191" i="6"/>
  <c r="DA191" i="6" s="1"/>
  <c r="CL16" i="6"/>
  <c r="BI207" i="6"/>
  <c r="BM206" i="6"/>
  <c r="BE206" i="6"/>
  <c r="BI205" i="6"/>
  <c r="BF204" i="6"/>
  <c r="CV203" i="6"/>
  <c r="BL203" i="6"/>
  <c r="BD203" i="6"/>
  <c r="CL202" i="6"/>
  <c r="DA202" i="6" s="1"/>
  <c r="BH202" i="6"/>
  <c r="BE201" i="6"/>
  <c r="AZ201" i="6" s="1"/>
  <c r="BI200" i="6"/>
  <c r="BJ199" i="6"/>
  <c r="CL198" i="6"/>
  <c r="DA198" i="6" s="1"/>
  <c r="AV198" i="6"/>
  <c r="BG197" i="6"/>
  <c r="BK196" i="6"/>
  <c r="BC195" i="6"/>
  <c r="BI194" i="6"/>
  <c r="BJ193" i="6"/>
  <c r="BI183" i="6"/>
  <c r="BF181" i="6"/>
  <c r="BH179" i="6"/>
  <c r="BE160" i="6"/>
  <c r="AZ160" i="6" s="1"/>
  <c r="CL153" i="6"/>
  <c r="CO153" i="6" s="1"/>
  <c r="BC130" i="6"/>
  <c r="BL17" i="6"/>
  <c r="BL18" i="6"/>
  <c r="BL26" i="6"/>
  <c r="BL31" i="6"/>
  <c r="BL40" i="6"/>
  <c r="BL25" i="6"/>
  <c r="BL28" i="6"/>
  <c r="BL35" i="6"/>
  <c r="BL33" i="6"/>
  <c r="BL47" i="6"/>
  <c r="BL43" i="6"/>
  <c r="BL45" i="6"/>
  <c r="BL23" i="6"/>
  <c r="BL24" i="6"/>
  <c r="BL27" i="6"/>
  <c r="BL30" i="6"/>
  <c r="BL32" i="6"/>
  <c r="BL34" i="6"/>
  <c r="BL39" i="6"/>
  <c r="BL41" i="6"/>
  <c r="BL20" i="6"/>
  <c r="BL22" i="6"/>
  <c r="BL38" i="6"/>
  <c r="BL50" i="6"/>
  <c r="BL52" i="6"/>
  <c r="BL54" i="6"/>
  <c r="BL61" i="6"/>
  <c r="BL21" i="6"/>
  <c r="BL42" i="6"/>
  <c r="BL68" i="6"/>
  <c r="BL19" i="6"/>
  <c r="BL36" i="6"/>
  <c r="BL51" i="6"/>
  <c r="BL56" i="6"/>
  <c r="BL58" i="6"/>
  <c r="BL70" i="6"/>
  <c r="BL73" i="6"/>
  <c r="BL37" i="6"/>
  <c r="BL60" i="6"/>
  <c r="BL63" i="6"/>
  <c r="BL66" i="6"/>
  <c r="BL49" i="6"/>
  <c r="BL53" i="6"/>
  <c r="BL55" i="6"/>
  <c r="BL67" i="6"/>
  <c r="BL65" i="6"/>
  <c r="BL72" i="6"/>
  <c r="BL69" i="6"/>
  <c r="BL76" i="6"/>
  <c r="BL97" i="6"/>
  <c r="BL62" i="6"/>
  <c r="BL64" i="6"/>
  <c r="BL81" i="6"/>
  <c r="BL83" i="6"/>
  <c r="BL87" i="6"/>
  <c r="BL92" i="6"/>
  <c r="BL94" i="6"/>
  <c r="BL29" i="6"/>
  <c r="BL48" i="6"/>
  <c r="BL75" i="6"/>
  <c r="BL80" i="6"/>
  <c r="BL86" i="6"/>
  <c r="BL91" i="6"/>
  <c r="BL44" i="6"/>
  <c r="BL46" i="6"/>
  <c r="BL57" i="6"/>
  <c r="BL59" i="6"/>
  <c r="BL78" i="6"/>
  <c r="BL79" i="6"/>
  <c r="BL82" i="6"/>
  <c r="BL77" i="6"/>
  <c r="BL84" i="6"/>
  <c r="BL89" i="6"/>
  <c r="BL108" i="6"/>
  <c r="BL112" i="6"/>
  <c r="BL114" i="6"/>
  <c r="BL117" i="6"/>
  <c r="BL71" i="6"/>
  <c r="BL107" i="6"/>
  <c r="BL115" i="6"/>
  <c r="BL119" i="6"/>
  <c r="BL102" i="6"/>
  <c r="BL113" i="6"/>
  <c r="BL88" i="6"/>
  <c r="BL96" i="6"/>
  <c r="BL100" i="6"/>
  <c r="BL105" i="6"/>
  <c r="BL99" i="6"/>
  <c r="BL126" i="6"/>
  <c r="BL85" i="6"/>
  <c r="BL90" i="6"/>
  <c r="BL95" i="6"/>
  <c r="BL109" i="6"/>
  <c r="BL132" i="6"/>
  <c r="BL137" i="6"/>
  <c r="BL125" i="6"/>
  <c r="BL101" i="6"/>
  <c r="BL144" i="6"/>
  <c r="BL146" i="6"/>
  <c r="BL165" i="6"/>
  <c r="BL169" i="6"/>
  <c r="BL171" i="6"/>
  <c r="BL176" i="6"/>
  <c r="BL184" i="6"/>
  <c r="BL124" i="6"/>
  <c r="BL130" i="6"/>
  <c r="BL134" i="6"/>
  <c r="BL136" i="6"/>
  <c r="BL139" i="6"/>
  <c r="BL148" i="6"/>
  <c r="BL150" i="6"/>
  <c r="BL74" i="6"/>
  <c r="BL116" i="6"/>
  <c r="BL106" i="6"/>
  <c r="BL127" i="6"/>
  <c r="BL142" i="6"/>
  <c r="BL147" i="6"/>
  <c r="BL155" i="6"/>
  <c r="BL93" i="6"/>
  <c r="BL140" i="6"/>
  <c r="BL98" i="6"/>
  <c r="BL118" i="6"/>
  <c r="BL138" i="6"/>
  <c r="BL145" i="6"/>
  <c r="BL154" i="6"/>
  <c r="BL160" i="6"/>
  <c r="BL104" i="6"/>
  <c r="BL131" i="6"/>
  <c r="BL149" i="6"/>
  <c r="BL157" i="6"/>
  <c r="BL166" i="6"/>
  <c r="BL167" i="6"/>
  <c r="BL178" i="6"/>
  <c r="BL103" i="6"/>
  <c r="BL110" i="6"/>
  <c r="BL152" i="6"/>
  <c r="BL159" i="6"/>
  <c r="BL196" i="6"/>
  <c r="BL198" i="6"/>
  <c r="BL174" i="6"/>
  <c r="BL177" i="6"/>
  <c r="BL179" i="6"/>
  <c r="BL183" i="6"/>
  <c r="BL186" i="6"/>
  <c r="BL189" i="6"/>
  <c r="BL193" i="6"/>
  <c r="BL122" i="6"/>
  <c r="BL123" i="6"/>
  <c r="BL128" i="6"/>
  <c r="BL129" i="6"/>
  <c r="BL141" i="6"/>
  <c r="BL172" i="6"/>
  <c r="BL181" i="6"/>
  <c r="BL182" i="6"/>
  <c r="BL191" i="6"/>
  <c r="BL135" i="6"/>
  <c r="BL143" i="6"/>
  <c r="BL161" i="6"/>
  <c r="BL162" i="6"/>
  <c r="BL163" i="6"/>
  <c r="BL164" i="6"/>
  <c r="BL175" i="6"/>
  <c r="BL195" i="6"/>
  <c r="BL200" i="6"/>
  <c r="BL121" i="6"/>
  <c r="BL151" i="6"/>
  <c r="BL153" i="6"/>
  <c r="BL168" i="6"/>
  <c r="BL188" i="6"/>
  <c r="BL111" i="6"/>
  <c r="BL120" i="6"/>
  <c r="BL133" i="6"/>
  <c r="BL156" i="6"/>
  <c r="BL173" i="6"/>
  <c r="BL180" i="6"/>
  <c r="BL194" i="6"/>
  <c r="BL170" i="6"/>
  <c r="BL190" i="6"/>
  <c r="BD207" i="6"/>
  <c r="BM36" i="6"/>
  <c r="BM37" i="6"/>
  <c r="BM46" i="6"/>
  <c r="BM48" i="6"/>
  <c r="BM17" i="6"/>
  <c r="BM18" i="6"/>
  <c r="BM26" i="6"/>
  <c r="BM31" i="6"/>
  <c r="BM40" i="6"/>
  <c r="BM25" i="6"/>
  <c r="BM28" i="6"/>
  <c r="BM35" i="6"/>
  <c r="BM33" i="6"/>
  <c r="BM47" i="6"/>
  <c r="BM43" i="6"/>
  <c r="BM45" i="6"/>
  <c r="BM23" i="6"/>
  <c r="BM24" i="6"/>
  <c r="BM27" i="6"/>
  <c r="BM30" i="6"/>
  <c r="BM32" i="6"/>
  <c r="BM34" i="6"/>
  <c r="BM39" i="6"/>
  <c r="BM41" i="6"/>
  <c r="BM59" i="6"/>
  <c r="BM64" i="6"/>
  <c r="BM74" i="6"/>
  <c r="BM22" i="6"/>
  <c r="BM50" i="6"/>
  <c r="BM52" i="6"/>
  <c r="BM54" i="6"/>
  <c r="BM61" i="6"/>
  <c r="BM20" i="6"/>
  <c r="BM21" i="6"/>
  <c r="BM42" i="6"/>
  <c r="BM68" i="6"/>
  <c r="BM19" i="6"/>
  <c r="BM38" i="6"/>
  <c r="BM51" i="6"/>
  <c r="BM56" i="6"/>
  <c r="BM58" i="6"/>
  <c r="BM70" i="6"/>
  <c r="BM73" i="6"/>
  <c r="BM60" i="6"/>
  <c r="BM63" i="6"/>
  <c r="BM66" i="6"/>
  <c r="BM49" i="6"/>
  <c r="BM53" i="6"/>
  <c r="BM55" i="6"/>
  <c r="BM67" i="6"/>
  <c r="BM71" i="6"/>
  <c r="BM72" i="6"/>
  <c r="BM85" i="6"/>
  <c r="BM93" i="6"/>
  <c r="BM95" i="6"/>
  <c r="BM69" i="6"/>
  <c r="BM76" i="6"/>
  <c r="BM97" i="6"/>
  <c r="BM62" i="6"/>
  <c r="BM65" i="6"/>
  <c r="BM81" i="6"/>
  <c r="BM83" i="6"/>
  <c r="BM87" i="6"/>
  <c r="BM84" i="6"/>
  <c r="BM89" i="6"/>
  <c r="BM96" i="6"/>
  <c r="BM29" i="6"/>
  <c r="BM75" i="6"/>
  <c r="BM80" i="6"/>
  <c r="BM86" i="6"/>
  <c r="BM91" i="6"/>
  <c r="BM79" i="6"/>
  <c r="BM88" i="6"/>
  <c r="BM94" i="6"/>
  <c r="BM101" i="6"/>
  <c r="BM104" i="6"/>
  <c r="BM106" i="6"/>
  <c r="BM109" i="6"/>
  <c r="BM111" i="6"/>
  <c r="BM77" i="6"/>
  <c r="BM78" i="6"/>
  <c r="BM99" i="6"/>
  <c r="BM100" i="6"/>
  <c r="BM103" i="6"/>
  <c r="BM116" i="6"/>
  <c r="BM44" i="6"/>
  <c r="BM57" i="6"/>
  <c r="BM107" i="6"/>
  <c r="BM115" i="6"/>
  <c r="BM119" i="6"/>
  <c r="BM108" i="6"/>
  <c r="BM110" i="6"/>
  <c r="BM129" i="6"/>
  <c r="BM135" i="6"/>
  <c r="BM117" i="6"/>
  <c r="BM122" i="6"/>
  <c r="BM128" i="6"/>
  <c r="BM131" i="6"/>
  <c r="BM139" i="6"/>
  <c r="BM82" i="6"/>
  <c r="BM90" i="6"/>
  <c r="BM112" i="6"/>
  <c r="BM132" i="6"/>
  <c r="BM137" i="6"/>
  <c r="BM113" i="6"/>
  <c r="BM138" i="6"/>
  <c r="BM158" i="6"/>
  <c r="BM159" i="6"/>
  <c r="BM168" i="6"/>
  <c r="BM174" i="6"/>
  <c r="BM178" i="6"/>
  <c r="BM92" i="6"/>
  <c r="BM144" i="6"/>
  <c r="BM146" i="6"/>
  <c r="BM165" i="6"/>
  <c r="BM98" i="6"/>
  <c r="BM123" i="6"/>
  <c r="BM141" i="6"/>
  <c r="BM157" i="6"/>
  <c r="BM161" i="6"/>
  <c r="BM170" i="6"/>
  <c r="BM175" i="6"/>
  <c r="BM177" i="6"/>
  <c r="BM180" i="6"/>
  <c r="BM133" i="6"/>
  <c r="BM143" i="6"/>
  <c r="BM140" i="6"/>
  <c r="BM147" i="6"/>
  <c r="BM151" i="6"/>
  <c r="BM164" i="6"/>
  <c r="BM118" i="6"/>
  <c r="BM126" i="6"/>
  <c r="BM130" i="6"/>
  <c r="BM145" i="6"/>
  <c r="BM154" i="6"/>
  <c r="BM160" i="6"/>
  <c r="BM169" i="6"/>
  <c r="BM120" i="6"/>
  <c r="BM127" i="6"/>
  <c r="BM153" i="6"/>
  <c r="BM163" i="6"/>
  <c r="BM136" i="6"/>
  <c r="BM142" i="6"/>
  <c r="BM148" i="6"/>
  <c r="BM124" i="6"/>
  <c r="BM134" i="6"/>
  <c r="BM185" i="6"/>
  <c r="BM187" i="6"/>
  <c r="BM192" i="6"/>
  <c r="BM105" i="6"/>
  <c r="BM167" i="6"/>
  <c r="BM171" i="6"/>
  <c r="BM196" i="6"/>
  <c r="BM198" i="6"/>
  <c r="BM179" i="6"/>
  <c r="BM183" i="6"/>
  <c r="BM186" i="6"/>
  <c r="BM189" i="6"/>
  <c r="BM172" i="6"/>
  <c r="BM181" i="6"/>
  <c r="BM182" i="6"/>
  <c r="BM184" i="6"/>
  <c r="BM191" i="6"/>
  <c r="BM125" i="6"/>
  <c r="BM152" i="6"/>
  <c r="BM155" i="6"/>
  <c r="BM162" i="6"/>
  <c r="BM102" i="6"/>
  <c r="BM114" i="6"/>
  <c r="BM121" i="6"/>
  <c r="BM188" i="6"/>
  <c r="BM150" i="6"/>
  <c r="BM156" i="6"/>
  <c r="BM173" i="6"/>
  <c r="BM194" i="6"/>
  <c r="BL197" i="6"/>
  <c r="BM190" i="6"/>
  <c r="BE203" i="6"/>
  <c r="BA202" i="6"/>
  <c r="BL199" i="6"/>
  <c r="BE195" i="6"/>
  <c r="BD192" i="6"/>
  <c r="BE190" i="6"/>
  <c r="BH23" i="6"/>
  <c r="BH24" i="6"/>
  <c r="BH27" i="6"/>
  <c r="BH30" i="6"/>
  <c r="BH32" i="6"/>
  <c r="BH34" i="6"/>
  <c r="BH39" i="6"/>
  <c r="BH41" i="6"/>
  <c r="BH20" i="6"/>
  <c r="BH22" i="6"/>
  <c r="BH38" i="6"/>
  <c r="BH19" i="6"/>
  <c r="BH21" i="6"/>
  <c r="BH29" i="6"/>
  <c r="BH42" i="6"/>
  <c r="BH44" i="6"/>
  <c r="BH36" i="6"/>
  <c r="BH37" i="6"/>
  <c r="BH46" i="6"/>
  <c r="BH48" i="6"/>
  <c r="BH17" i="6"/>
  <c r="BH18" i="6"/>
  <c r="BH26" i="6"/>
  <c r="BH31" i="6"/>
  <c r="BH40" i="6"/>
  <c r="BH25" i="6"/>
  <c r="BH28" i="6"/>
  <c r="BH35" i="6"/>
  <c r="BH33" i="6"/>
  <c r="BH43" i="6"/>
  <c r="BH49" i="6"/>
  <c r="BH53" i="6"/>
  <c r="BH55" i="6"/>
  <c r="BH67" i="6"/>
  <c r="BH65" i="6"/>
  <c r="BH72" i="6"/>
  <c r="BH57" i="6"/>
  <c r="BH62" i="6"/>
  <c r="BH69" i="6"/>
  <c r="BH71" i="6"/>
  <c r="BH47" i="6"/>
  <c r="BH59" i="6"/>
  <c r="BH64" i="6"/>
  <c r="BH74" i="6"/>
  <c r="BH50" i="6"/>
  <c r="BH52" i="6"/>
  <c r="BH54" i="6"/>
  <c r="BH61" i="6"/>
  <c r="BH45" i="6"/>
  <c r="BH68" i="6"/>
  <c r="BH51" i="6"/>
  <c r="BH66" i="6"/>
  <c r="BH73" i="6"/>
  <c r="BH75" i="6"/>
  <c r="BH80" i="6"/>
  <c r="BH86" i="6"/>
  <c r="BH91" i="6"/>
  <c r="BH98" i="6"/>
  <c r="BH60" i="6"/>
  <c r="BH63" i="6"/>
  <c r="BH78" i="6"/>
  <c r="BH79" i="6"/>
  <c r="BH82" i="6"/>
  <c r="BH77" i="6"/>
  <c r="BH88" i="6"/>
  <c r="BH90" i="6"/>
  <c r="BH58" i="6"/>
  <c r="BH76" i="6"/>
  <c r="BH97" i="6"/>
  <c r="BH56" i="6"/>
  <c r="BH81" i="6"/>
  <c r="BH83" i="6"/>
  <c r="BH87" i="6"/>
  <c r="BH84" i="6"/>
  <c r="BH85" i="6"/>
  <c r="BH89" i="6"/>
  <c r="BH107" i="6"/>
  <c r="BH115" i="6"/>
  <c r="BH119" i="6"/>
  <c r="BH102" i="6"/>
  <c r="BH113" i="6"/>
  <c r="BH92" i="6"/>
  <c r="BH70" i="6"/>
  <c r="BH93" i="6"/>
  <c r="BH95" i="6"/>
  <c r="BH108" i="6"/>
  <c r="BH112" i="6"/>
  <c r="BH114" i="6"/>
  <c r="BH117" i="6"/>
  <c r="BH99" i="6"/>
  <c r="BH109" i="6"/>
  <c r="BH127" i="6"/>
  <c r="BH133" i="6"/>
  <c r="BH104" i="6"/>
  <c r="BH120" i="6"/>
  <c r="BH123" i="6"/>
  <c r="BH130" i="6"/>
  <c r="BH134" i="6"/>
  <c r="BH110" i="6"/>
  <c r="BH116" i="6"/>
  <c r="BH118" i="6"/>
  <c r="BH129" i="6"/>
  <c r="BH135" i="6"/>
  <c r="BH147" i="6"/>
  <c r="BH155" i="6"/>
  <c r="BH142" i="6"/>
  <c r="BH145" i="6"/>
  <c r="BH149" i="6"/>
  <c r="BH152" i="6"/>
  <c r="BH154" i="6"/>
  <c r="BH156" i="6"/>
  <c r="BH160" i="6"/>
  <c r="BH163" i="6"/>
  <c r="BH166" i="6"/>
  <c r="BH96" i="6"/>
  <c r="BH94" i="6"/>
  <c r="BH105" i="6"/>
  <c r="BH106" i="6"/>
  <c r="BH137" i="6"/>
  <c r="BH138" i="6"/>
  <c r="BH144" i="6"/>
  <c r="BH146" i="6"/>
  <c r="BH165" i="6"/>
  <c r="BH169" i="6"/>
  <c r="BH171" i="6"/>
  <c r="BH176" i="6"/>
  <c r="BH184" i="6"/>
  <c r="BH131" i="6"/>
  <c r="BH141" i="6"/>
  <c r="BH153" i="6"/>
  <c r="BH167" i="6"/>
  <c r="BH178" i="6"/>
  <c r="BH101" i="6"/>
  <c r="BH111" i="6"/>
  <c r="BH128" i="6"/>
  <c r="BH136" i="6"/>
  <c r="BH139" i="6"/>
  <c r="BH148" i="6"/>
  <c r="BH157" i="6"/>
  <c r="BH168" i="6"/>
  <c r="BH103" i="6"/>
  <c r="BH125" i="6"/>
  <c r="BH143" i="6"/>
  <c r="BH150" i="6"/>
  <c r="BH162" i="6"/>
  <c r="BH172" i="6"/>
  <c r="BH173" i="6"/>
  <c r="BH174" i="6"/>
  <c r="BH175" i="6"/>
  <c r="BH180" i="6"/>
  <c r="BH181" i="6"/>
  <c r="BH121" i="6"/>
  <c r="BH122" i="6"/>
  <c r="BH124" i="6"/>
  <c r="BH188" i="6"/>
  <c r="BH197" i="6"/>
  <c r="BH199" i="6"/>
  <c r="BH132" i="6"/>
  <c r="BH161" i="6"/>
  <c r="BH164" i="6"/>
  <c r="BH194" i="6"/>
  <c r="BH126" i="6"/>
  <c r="BH151" i="6"/>
  <c r="BH190" i="6"/>
  <c r="BH170" i="6"/>
  <c r="BH187" i="6"/>
  <c r="BH192" i="6"/>
  <c r="BH185" i="6"/>
  <c r="BH140" i="6"/>
  <c r="BH186" i="6"/>
  <c r="BH189" i="6"/>
  <c r="BH193" i="6"/>
  <c r="BH158" i="6"/>
  <c r="BH183" i="6"/>
  <c r="BH191" i="6"/>
  <c r="CL207" i="6"/>
  <c r="DA207" i="6" s="1"/>
  <c r="BH207" i="6"/>
  <c r="BL206" i="6"/>
  <c r="BD206" i="6"/>
  <c r="CL205" i="6"/>
  <c r="DA205" i="6" s="1"/>
  <c r="BH205" i="6"/>
  <c r="BM204" i="6"/>
  <c r="BE204" i="6"/>
  <c r="BK203" i="6"/>
  <c r="BC203" i="6"/>
  <c r="CK202" i="6"/>
  <c r="CZ202" i="6" s="1"/>
  <c r="BG202" i="6"/>
  <c r="BL201" i="6"/>
  <c r="BD201" i="6"/>
  <c r="BH200" i="6"/>
  <c r="BG199" i="6"/>
  <c r="BE197" i="6"/>
  <c r="AZ197" i="6" s="1"/>
  <c r="BI196" i="6"/>
  <c r="BF194" i="6"/>
  <c r="CK188" i="6"/>
  <c r="CZ188" i="6" s="1"/>
  <c r="BL185" i="6"/>
  <c r="BF172" i="6"/>
  <c r="BL158" i="6"/>
  <c r="CK140" i="6"/>
  <c r="BJ138" i="6"/>
  <c r="BJ134" i="6"/>
  <c r="BD17" i="6"/>
  <c r="BD18" i="6"/>
  <c r="BD26" i="6"/>
  <c r="BD31" i="6"/>
  <c r="BD40" i="6"/>
  <c r="BD25" i="6"/>
  <c r="BD28" i="6"/>
  <c r="BD35" i="6"/>
  <c r="BD33" i="6"/>
  <c r="BD47" i="6"/>
  <c r="BD43" i="6"/>
  <c r="BD45" i="6"/>
  <c r="BD23" i="6"/>
  <c r="BD24" i="6"/>
  <c r="BD27" i="6"/>
  <c r="BD30" i="6"/>
  <c r="BD32" i="6"/>
  <c r="BD34" i="6"/>
  <c r="BD39" i="6"/>
  <c r="BD41" i="6"/>
  <c r="BD20" i="6"/>
  <c r="BD22" i="6"/>
  <c r="BD38" i="6"/>
  <c r="BD19" i="6"/>
  <c r="BD36" i="6"/>
  <c r="BD50" i="6"/>
  <c r="BD52" i="6"/>
  <c r="BD54" i="6"/>
  <c r="BD61" i="6"/>
  <c r="BD37" i="6"/>
  <c r="BD68" i="6"/>
  <c r="BD51" i="6"/>
  <c r="BD56" i="6"/>
  <c r="BD58" i="6"/>
  <c r="BD70" i="6"/>
  <c r="BD73" i="6"/>
  <c r="BD48" i="6"/>
  <c r="BD60" i="6"/>
  <c r="BD63" i="6"/>
  <c r="BD66" i="6"/>
  <c r="BD29" i="6"/>
  <c r="BD44" i="6"/>
  <c r="BD46" i="6"/>
  <c r="BD49" i="6"/>
  <c r="BD53" i="6"/>
  <c r="BD55" i="6"/>
  <c r="BD67" i="6"/>
  <c r="BD65" i="6"/>
  <c r="BD72" i="6"/>
  <c r="BD76" i="6"/>
  <c r="BD97" i="6"/>
  <c r="BD81" i="6"/>
  <c r="BD83" i="6"/>
  <c r="BD87" i="6"/>
  <c r="BD21" i="6"/>
  <c r="BD92" i="6"/>
  <c r="BD94" i="6"/>
  <c r="BD80" i="6"/>
  <c r="BD86" i="6"/>
  <c r="BD91" i="6"/>
  <c r="BD71" i="6"/>
  <c r="BD78" i="6"/>
  <c r="BD79" i="6"/>
  <c r="BD82" i="6"/>
  <c r="BD98" i="6"/>
  <c r="BD108" i="6"/>
  <c r="BD112" i="6"/>
  <c r="BD114" i="6"/>
  <c r="BD117" i="6"/>
  <c r="BD57" i="6"/>
  <c r="BD75" i="6"/>
  <c r="BD88" i="6"/>
  <c r="BD93" i="6"/>
  <c r="BD95" i="6"/>
  <c r="BD96" i="6"/>
  <c r="BD107" i="6"/>
  <c r="BD115" i="6"/>
  <c r="BD119" i="6"/>
  <c r="BD64" i="6"/>
  <c r="BD74" i="6"/>
  <c r="BD77" i="6"/>
  <c r="BD102" i="6"/>
  <c r="BD113" i="6"/>
  <c r="BD109" i="6"/>
  <c r="BD62" i="6"/>
  <c r="BD69" i="6"/>
  <c r="BD104" i="6"/>
  <c r="BD126" i="6"/>
  <c r="BD42" i="6"/>
  <c r="BD100" i="6"/>
  <c r="BD105" i="6"/>
  <c r="BD132" i="6"/>
  <c r="BD137" i="6"/>
  <c r="BD59" i="6"/>
  <c r="BD84" i="6"/>
  <c r="BD89" i="6"/>
  <c r="BD125" i="6"/>
  <c r="BD120" i="6"/>
  <c r="BD121" i="6"/>
  <c r="BD133" i="6"/>
  <c r="BN133" i="6" s="1"/>
  <c r="BD135" i="6"/>
  <c r="BD138" i="6"/>
  <c r="BD144" i="6"/>
  <c r="BD146" i="6"/>
  <c r="BD165" i="6"/>
  <c r="BD169" i="6"/>
  <c r="BD171" i="6"/>
  <c r="BD176" i="6"/>
  <c r="BD184" i="6"/>
  <c r="BD116" i="6"/>
  <c r="BD131" i="6"/>
  <c r="BD148" i="6"/>
  <c r="BD150" i="6"/>
  <c r="BD118" i="6"/>
  <c r="BD110" i="6"/>
  <c r="BD111" i="6"/>
  <c r="BD124" i="6"/>
  <c r="BD130" i="6"/>
  <c r="BD134" i="6"/>
  <c r="BD141" i="6"/>
  <c r="BD147" i="6"/>
  <c r="BD155" i="6"/>
  <c r="BD85" i="6"/>
  <c r="BD123" i="6"/>
  <c r="BD128" i="6"/>
  <c r="BD139" i="6"/>
  <c r="BD142" i="6"/>
  <c r="BD101" i="6"/>
  <c r="BD127" i="6"/>
  <c r="BD136" i="6"/>
  <c r="BD156" i="6"/>
  <c r="BD162" i="6"/>
  <c r="BD172" i="6"/>
  <c r="BD173" i="6"/>
  <c r="BD174" i="6"/>
  <c r="BD175" i="6"/>
  <c r="BD180" i="6"/>
  <c r="BD106" i="6"/>
  <c r="BD143" i="6"/>
  <c r="BD161" i="6"/>
  <c r="BD170" i="6"/>
  <c r="BD129" i="6"/>
  <c r="BD140" i="6"/>
  <c r="BD145" i="6"/>
  <c r="BD154" i="6"/>
  <c r="BD160" i="6"/>
  <c r="BD99" i="6"/>
  <c r="BD149" i="6"/>
  <c r="BD163" i="6"/>
  <c r="BD196" i="6"/>
  <c r="BD198" i="6"/>
  <c r="BD122" i="6"/>
  <c r="BD151" i="6"/>
  <c r="BD153" i="6"/>
  <c r="BD168" i="6"/>
  <c r="BD185" i="6"/>
  <c r="BD186" i="6"/>
  <c r="BD189" i="6"/>
  <c r="BD193" i="6"/>
  <c r="BD103" i="6"/>
  <c r="BD152" i="6"/>
  <c r="BD191" i="6"/>
  <c r="BD157" i="6"/>
  <c r="BD183" i="6"/>
  <c r="BD195" i="6"/>
  <c r="BD200" i="6"/>
  <c r="BD90" i="6"/>
  <c r="BD158" i="6"/>
  <c r="BD166" i="6"/>
  <c r="BD182" i="6"/>
  <c r="BD188" i="6"/>
  <c r="BD159" i="6"/>
  <c r="BD167" i="6"/>
  <c r="BD177" i="6"/>
  <c r="BD179" i="6"/>
  <c r="BD181" i="6"/>
  <c r="BD194" i="6"/>
  <c r="BD190" i="6"/>
  <c r="BL205" i="6"/>
  <c r="AZ203" i="6"/>
  <c r="BE36" i="6"/>
  <c r="AZ36" i="6" s="1"/>
  <c r="BE37" i="6"/>
  <c r="BE46" i="6"/>
  <c r="BE48" i="6"/>
  <c r="BE17" i="6"/>
  <c r="BE18" i="6"/>
  <c r="BE26" i="6"/>
  <c r="BE31" i="6"/>
  <c r="BE40" i="6"/>
  <c r="AZ40" i="6" s="1"/>
  <c r="BE25" i="6"/>
  <c r="BE28" i="6"/>
  <c r="BE35" i="6"/>
  <c r="AZ35" i="6" s="1"/>
  <c r="BE33" i="6"/>
  <c r="BE47" i="6"/>
  <c r="BE43" i="6"/>
  <c r="BE45" i="6"/>
  <c r="BE23" i="6"/>
  <c r="BE24" i="6"/>
  <c r="AZ24" i="6" s="1"/>
  <c r="BE27" i="6"/>
  <c r="BE30" i="6"/>
  <c r="BE32" i="6"/>
  <c r="AZ32" i="6" s="1"/>
  <c r="BE34" i="6"/>
  <c r="BE39" i="6"/>
  <c r="BE41" i="6"/>
  <c r="AZ41" i="6" s="1"/>
  <c r="BE20" i="6"/>
  <c r="BE21" i="6"/>
  <c r="BE42" i="6"/>
  <c r="AZ42" i="6" s="1"/>
  <c r="BE59" i="6"/>
  <c r="BE64" i="6"/>
  <c r="BE74" i="6"/>
  <c r="BE19" i="6"/>
  <c r="BE38" i="6"/>
  <c r="BE50" i="6"/>
  <c r="BE52" i="6"/>
  <c r="AZ52" i="6" s="1"/>
  <c r="BE54" i="6"/>
  <c r="BE61" i="6"/>
  <c r="BE68" i="6"/>
  <c r="BE51" i="6"/>
  <c r="BE56" i="6"/>
  <c r="BE58" i="6"/>
  <c r="BE70" i="6"/>
  <c r="BE73" i="6"/>
  <c r="BE60" i="6"/>
  <c r="BE63" i="6"/>
  <c r="BE66" i="6"/>
  <c r="BE29" i="6"/>
  <c r="BE44" i="6"/>
  <c r="BE49" i="6"/>
  <c r="AZ49" i="6" s="1"/>
  <c r="BE53" i="6"/>
  <c r="AZ53" i="6" s="1"/>
  <c r="BE55" i="6"/>
  <c r="BE67" i="6"/>
  <c r="BE62" i="6"/>
  <c r="BE65" i="6"/>
  <c r="BE85" i="6"/>
  <c r="BE93" i="6"/>
  <c r="AZ93" i="6" s="1"/>
  <c r="BE95" i="6"/>
  <c r="BE76" i="6"/>
  <c r="BE97" i="6"/>
  <c r="BE81" i="6"/>
  <c r="BE83" i="6"/>
  <c r="BE87" i="6"/>
  <c r="BE57" i="6"/>
  <c r="BE84" i="6"/>
  <c r="BE89" i="6"/>
  <c r="BE96" i="6"/>
  <c r="BE80" i="6"/>
  <c r="BE86" i="6"/>
  <c r="BE91" i="6"/>
  <c r="BE98" i="6"/>
  <c r="BE69" i="6"/>
  <c r="BE82" i="6"/>
  <c r="BE90" i="6"/>
  <c r="BE101" i="6"/>
  <c r="AZ101" i="6" s="1"/>
  <c r="BE104" i="6"/>
  <c r="BE106" i="6"/>
  <c r="BE109" i="6"/>
  <c r="AZ109" i="6" s="1"/>
  <c r="BE111" i="6"/>
  <c r="AZ111" i="6" s="1"/>
  <c r="BE78" i="6"/>
  <c r="BE22" i="6"/>
  <c r="BE99" i="6"/>
  <c r="BE100" i="6"/>
  <c r="BE103" i="6"/>
  <c r="BE116" i="6"/>
  <c r="BE75" i="6"/>
  <c r="BE79" i="6"/>
  <c r="BE88" i="6"/>
  <c r="BE94" i="6"/>
  <c r="BE107" i="6"/>
  <c r="BE115" i="6"/>
  <c r="BE119" i="6"/>
  <c r="BE77" i="6"/>
  <c r="BE72" i="6"/>
  <c r="BE92" i="6"/>
  <c r="AZ92" i="6" s="1"/>
  <c r="BE102" i="6"/>
  <c r="BE129" i="6"/>
  <c r="AZ129" i="6" s="1"/>
  <c r="BE135" i="6"/>
  <c r="BE108" i="6"/>
  <c r="BE110" i="6"/>
  <c r="BE118" i="6"/>
  <c r="BE122" i="6"/>
  <c r="BE128" i="6"/>
  <c r="BE131" i="6"/>
  <c r="BE139" i="6"/>
  <c r="BE105" i="6"/>
  <c r="BE114" i="6"/>
  <c r="BE132" i="6"/>
  <c r="BE137" i="6"/>
  <c r="BE127" i="6"/>
  <c r="BE158" i="6"/>
  <c r="BE159" i="6"/>
  <c r="BE168" i="6"/>
  <c r="AZ168" i="6" s="1"/>
  <c r="BE174" i="6"/>
  <c r="BE178" i="6"/>
  <c r="BE112" i="6"/>
  <c r="BE120" i="6"/>
  <c r="BE121" i="6"/>
  <c r="BE133" i="6"/>
  <c r="BE138" i="6"/>
  <c r="BE144" i="6"/>
  <c r="BE146" i="6"/>
  <c r="BE165" i="6"/>
  <c r="BE117" i="6"/>
  <c r="BE136" i="6"/>
  <c r="BE140" i="6"/>
  <c r="BE157" i="6"/>
  <c r="BE161" i="6"/>
  <c r="BE170" i="6"/>
  <c r="AZ170" i="6" s="1"/>
  <c r="BE175" i="6"/>
  <c r="AZ175" i="6" s="1"/>
  <c r="BE177" i="6"/>
  <c r="AZ177" i="6" s="1"/>
  <c r="BE180" i="6"/>
  <c r="BE148" i="6"/>
  <c r="AZ148" i="6" s="1"/>
  <c r="BE113" i="6"/>
  <c r="BE123" i="6"/>
  <c r="BE142" i="6"/>
  <c r="AZ142" i="6" s="1"/>
  <c r="BE152" i="6"/>
  <c r="BE179" i="6"/>
  <c r="BE125" i="6"/>
  <c r="AZ125" i="6" s="1"/>
  <c r="BE150" i="6"/>
  <c r="BE155" i="6"/>
  <c r="BE156" i="6"/>
  <c r="BE162" i="6"/>
  <c r="BE171" i="6"/>
  <c r="BE172" i="6"/>
  <c r="BE173" i="6"/>
  <c r="BE134" i="6"/>
  <c r="AZ134" i="6" s="1"/>
  <c r="BE147" i="6"/>
  <c r="BE151" i="6"/>
  <c r="BE164" i="6"/>
  <c r="BE169" i="6"/>
  <c r="BE145" i="6"/>
  <c r="BE154" i="6"/>
  <c r="BE71" i="6"/>
  <c r="BE130" i="6"/>
  <c r="BE187" i="6"/>
  <c r="BE192" i="6"/>
  <c r="AZ192" i="6" s="1"/>
  <c r="BE126" i="6"/>
  <c r="BE141" i="6"/>
  <c r="BE143" i="6"/>
  <c r="BE163" i="6"/>
  <c r="BE196" i="6"/>
  <c r="BE198" i="6"/>
  <c r="AZ198" i="6" s="1"/>
  <c r="BE153" i="6"/>
  <c r="BE176" i="6"/>
  <c r="BE185" i="6"/>
  <c r="AZ185" i="6" s="1"/>
  <c r="BE186" i="6"/>
  <c r="BE189" i="6"/>
  <c r="BE191" i="6"/>
  <c r="BE149" i="6"/>
  <c r="BE183" i="6"/>
  <c r="AZ183" i="6" s="1"/>
  <c r="BE166" i="6"/>
  <c r="BE182" i="6"/>
  <c r="BE184" i="6"/>
  <c r="BE188" i="6"/>
  <c r="BE167" i="6"/>
  <c r="BE181" i="6"/>
  <c r="BE194" i="6"/>
  <c r="AZ194" i="6" s="1"/>
  <c r="BF19" i="6"/>
  <c r="BF21" i="6"/>
  <c r="BF29" i="6"/>
  <c r="BF42" i="6"/>
  <c r="BF44" i="6"/>
  <c r="BF36" i="6"/>
  <c r="BF37" i="6"/>
  <c r="BF46" i="6"/>
  <c r="BF48" i="6"/>
  <c r="BF17" i="6"/>
  <c r="BF18" i="6"/>
  <c r="BF26" i="6"/>
  <c r="BF31" i="6"/>
  <c r="BF40" i="6"/>
  <c r="BF25" i="6"/>
  <c r="BF28" i="6"/>
  <c r="BF35" i="6"/>
  <c r="BS35" i="6" s="1"/>
  <c r="BF33" i="6"/>
  <c r="BF47" i="6"/>
  <c r="BF43" i="6"/>
  <c r="BF45" i="6"/>
  <c r="BF22" i="6"/>
  <c r="BF32" i="6"/>
  <c r="BF57" i="6"/>
  <c r="BF62" i="6"/>
  <c r="BF69" i="6"/>
  <c r="BF71" i="6"/>
  <c r="BF20" i="6"/>
  <c r="BF41" i="6"/>
  <c r="BF59" i="6"/>
  <c r="BF64" i="6"/>
  <c r="BF38" i="6"/>
  <c r="BF39" i="6"/>
  <c r="BF50" i="6"/>
  <c r="BF52" i="6"/>
  <c r="BF54" i="6"/>
  <c r="BF61" i="6"/>
  <c r="BF75" i="6"/>
  <c r="BF68" i="6"/>
  <c r="BF30" i="6"/>
  <c r="BF51" i="6"/>
  <c r="BF56" i="6"/>
  <c r="BF58" i="6"/>
  <c r="BF70" i="6"/>
  <c r="BF73" i="6"/>
  <c r="BF24" i="6"/>
  <c r="BF27" i="6"/>
  <c r="BF60" i="6"/>
  <c r="BF63" i="6"/>
  <c r="BF66" i="6"/>
  <c r="BF74" i="6"/>
  <c r="BF77" i="6"/>
  <c r="BF88" i="6"/>
  <c r="BF90" i="6"/>
  <c r="BF65" i="6"/>
  <c r="BF85" i="6"/>
  <c r="BF93" i="6"/>
  <c r="BF95" i="6"/>
  <c r="BF76" i="6"/>
  <c r="BF97" i="6"/>
  <c r="BF23" i="6"/>
  <c r="BF49" i="6"/>
  <c r="BF55" i="6"/>
  <c r="BF92" i="6"/>
  <c r="BF94" i="6"/>
  <c r="BF84" i="6"/>
  <c r="BF89" i="6"/>
  <c r="BF96" i="6"/>
  <c r="BF81" i="6"/>
  <c r="BF83" i="6"/>
  <c r="BF118" i="6"/>
  <c r="BF34" i="6"/>
  <c r="BF82" i="6"/>
  <c r="BF91" i="6"/>
  <c r="BF101" i="6"/>
  <c r="BF104" i="6"/>
  <c r="BF106" i="6"/>
  <c r="BF109" i="6"/>
  <c r="BF111" i="6"/>
  <c r="BF87" i="6"/>
  <c r="BF105" i="6"/>
  <c r="BF110" i="6"/>
  <c r="BF67" i="6"/>
  <c r="BF99" i="6"/>
  <c r="BF100" i="6"/>
  <c r="BF103" i="6"/>
  <c r="BF116" i="6"/>
  <c r="BF78" i="6"/>
  <c r="BF79" i="6"/>
  <c r="BF80" i="6"/>
  <c r="BF72" i="6"/>
  <c r="BF107" i="6"/>
  <c r="BF112" i="6"/>
  <c r="BF120" i="6"/>
  <c r="BF123" i="6"/>
  <c r="BF130" i="6"/>
  <c r="BF134" i="6"/>
  <c r="BF86" i="6"/>
  <c r="BF98" i="6"/>
  <c r="BF113" i="6"/>
  <c r="BF126" i="6"/>
  <c r="BF136" i="6"/>
  <c r="BF141" i="6"/>
  <c r="BF108" i="6"/>
  <c r="BF122" i="6"/>
  <c r="BF128" i="6"/>
  <c r="BF131" i="6"/>
  <c r="BF143" i="6"/>
  <c r="BF179" i="6"/>
  <c r="BF182" i="6"/>
  <c r="BF127" i="6"/>
  <c r="BF135" i="6"/>
  <c r="BF158" i="6"/>
  <c r="BF159" i="6"/>
  <c r="BF53" i="6"/>
  <c r="BF115" i="6"/>
  <c r="BF114" i="6"/>
  <c r="BF117" i="6"/>
  <c r="BF151" i="6"/>
  <c r="BF153" i="6"/>
  <c r="BF162" i="6"/>
  <c r="BF164" i="6"/>
  <c r="BF173" i="6"/>
  <c r="BF183" i="6"/>
  <c r="BF185" i="6"/>
  <c r="BF139" i="6"/>
  <c r="BF146" i="6"/>
  <c r="BF148" i="6"/>
  <c r="BF166" i="6"/>
  <c r="BF137" i="6"/>
  <c r="BF142" i="6"/>
  <c r="BF152" i="6"/>
  <c r="BF174" i="6"/>
  <c r="BF175" i="6"/>
  <c r="BF121" i="6"/>
  <c r="BF124" i="6"/>
  <c r="BF102" i="6"/>
  <c r="BF129" i="6"/>
  <c r="BF132" i="6"/>
  <c r="BF133" i="6"/>
  <c r="BF138" i="6"/>
  <c r="BF140" i="6"/>
  <c r="BF147" i="6"/>
  <c r="BF160" i="6"/>
  <c r="BF161" i="6"/>
  <c r="BF178" i="6"/>
  <c r="BF190" i="6"/>
  <c r="BF169" i="6"/>
  <c r="BF180" i="6"/>
  <c r="BF187" i="6"/>
  <c r="BF192" i="6"/>
  <c r="BF154" i="6"/>
  <c r="BF155" i="6"/>
  <c r="BF163" i="6"/>
  <c r="BF165" i="6"/>
  <c r="BF168" i="6"/>
  <c r="BF170" i="6"/>
  <c r="BF125" i="6"/>
  <c r="BF176" i="6"/>
  <c r="BF186" i="6"/>
  <c r="BF189" i="6"/>
  <c r="BF193" i="6"/>
  <c r="BF150" i="6"/>
  <c r="BF156" i="6"/>
  <c r="BF157" i="6"/>
  <c r="BF191" i="6"/>
  <c r="BF149" i="6"/>
  <c r="BF171" i="6"/>
  <c r="BF195" i="6"/>
  <c r="BF119" i="6"/>
  <c r="BF145" i="6"/>
  <c r="BF177" i="6"/>
  <c r="BF184" i="6"/>
  <c r="BF188" i="6"/>
  <c r="BF197" i="6"/>
  <c r="BF199" i="6"/>
  <c r="CM201" i="6"/>
  <c r="BI16" i="6"/>
  <c r="BI43" i="6"/>
  <c r="BI45" i="6"/>
  <c r="BI23" i="6"/>
  <c r="BI24" i="6"/>
  <c r="BI27" i="6"/>
  <c r="BI30" i="6"/>
  <c r="BI32" i="6"/>
  <c r="BI34" i="6"/>
  <c r="BI39" i="6"/>
  <c r="BI41" i="6"/>
  <c r="BI20" i="6"/>
  <c r="BI22" i="6"/>
  <c r="BI38" i="6"/>
  <c r="BI19" i="6"/>
  <c r="BI21" i="6"/>
  <c r="BI29" i="6"/>
  <c r="BI42" i="6"/>
  <c r="BI44" i="6"/>
  <c r="BI36" i="6"/>
  <c r="BI37" i="6"/>
  <c r="BI46" i="6"/>
  <c r="BI48" i="6"/>
  <c r="BI17" i="6"/>
  <c r="BI18" i="6"/>
  <c r="BI26" i="6"/>
  <c r="BI31" i="6"/>
  <c r="BI40" i="6"/>
  <c r="BI35" i="6"/>
  <c r="BI60" i="6"/>
  <c r="BI63" i="6"/>
  <c r="BI66" i="6"/>
  <c r="BI33" i="6"/>
  <c r="BI49" i="6"/>
  <c r="BI53" i="6"/>
  <c r="BI55" i="6"/>
  <c r="BI67" i="6"/>
  <c r="BI65" i="6"/>
  <c r="BI72" i="6"/>
  <c r="BI57" i="6"/>
  <c r="BI62" i="6"/>
  <c r="BI69" i="6"/>
  <c r="BI71" i="6"/>
  <c r="BI47" i="6"/>
  <c r="BI59" i="6"/>
  <c r="BI64" i="6"/>
  <c r="BI74" i="6"/>
  <c r="BI50" i="6"/>
  <c r="BI52" i="6"/>
  <c r="BI54" i="6"/>
  <c r="BI61" i="6"/>
  <c r="BI28" i="6"/>
  <c r="BI84" i="6"/>
  <c r="BI89" i="6"/>
  <c r="BI96" i="6"/>
  <c r="BI51" i="6"/>
  <c r="BI68" i="6"/>
  <c r="BI73" i="6"/>
  <c r="BI75" i="6"/>
  <c r="BI80" i="6"/>
  <c r="BI86" i="6"/>
  <c r="BI91" i="6"/>
  <c r="BI78" i="6"/>
  <c r="BI79" i="6"/>
  <c r="BI82" i="6"/>
  <c r="BI85" i="6"/>
  <c r="BI93" i="6"/>
  <c r="BI95" i="6"/>
  <c r="BI58" i="6"/>
  <c r="BI76" i="6"/>
  <c r="BI97" i="6"/>
  <c r="BI25" i="6"/>
  <c r="BI56" i="6"/>
  <c r="BI99" i="6"/>
  <c r="BI100" i="6"/>
  <c r="BI103" i="6"/>
  <c r="BI116" i="6"/>
  <c r="BI81" i="6"/>
  <c r="BI83" i="6"/>
  <c r="BI90" i="6"/>
  <c r="BI107" i="6"/>
  <c r="BI115" i="6"/>
  <c r="BI119" i="6"/>
  <c r="BI98" i="6"/>
  <c r="BI101" i="6"/>
  <c r="BI104" i="6"/>
  <c r="BI106" i="6"/>
  <c r="BI109" i="6"/>
  <c r="BI111" i="6"/>
  <c r="BI87" i="6"/>
  <c r="BI92" i="6"/>
  <c r="BI117" i="6"/>
  <c r="BI125" i="6"/>
  <c r="BI102" i="6"/>
  <c r="BI121" i="6"/>
  <c r="BI124" i="6"/>
  <c r="BI138" i="6"/>
  <c r="BI140" i="6"/>
  <c r="BI113" i="6"/>
  <c r="BI120" i="6"/>
  <c r="BI123" i="6"/>
  <c r="BI130" i="6"/>
  <c r="BI134" i="6"/>
  <c r="BI122" i="6"/>
  <c r="BI128" i="6"/>
  <c r="BI129" i="6"/>
  <c r="BI132" i="6"/>
  <c r="BI141" i="6"/>
  <c r="BI157" i="6"/>
  <c r="BI161" i="6"/>
  <c r="BI170" i="6"/>
  <c r="BI175" i="6"/>
  <c r="BI177" i="6"/>
  <c r="BI180" i="6"/>
  <c r="BI70" i="6"/>
  <c r="BI147" i="6"/>
  <c r="BI155" i="6"/>
  <c r="BI94" i="6"/>
  <c r="BI105" i="6"/>
  <c r="BI118" i="6"/>
  <c r="BI126" i="6"/>
  <c r="BI131" i="6"/>
  <c r="BI133" i="6"/>
  <c r="BI158" i="6"/>
  <c r="BI159" i="6"/>
  <c r="BI168" i="6"/>
  <c r="BI174" i="6"/>
  <c r="BI178" i="6"/>
  <c r="BI77" i="6"/>
  <c r="BI108" i="6"/>
  <c r="BI144" i="6"/>
  <c r="BI163" i="6"/>
  <c r="BI153" i="6"/>
  <c r="BI166" i="6"/>
  <c r="BI167" i="6"/>
  <c r="BI110" i="6"/>
  <c r="BI135" i="6"/>
  <c r="BI137" i="6"/>
  <c r="BI156" i="6"/>
  <c r="BI179" i="6"/>
  <c r="BI88" i="6"/>
  <c r="BI112" i="6"/>
  <c r="BI114" i="6"/>
  <c r="BI143" i="6"/>
  <c r="BI150" i="6"/>
  <c r="BI172" i="6"/>
  <c r="BI181" i="6"/>
  <c r="BI182" i="6"/>
  <c r="BI184" i="6"/>
  <c r="BI195" i="6"/>
  <c r="BI160" i="6"/>
  <c r="BI188" i="6"/>
  <c r="BI197" i="6"/>
  <c r="BI199" i="6"/>
  <c r="BI162" i="6"/>
  <c r="BI164" i="6"/>
  <c r="BI151" i="6"/>
  <c r="BI152" i="6"/>
  <c r="BI154" i="6"/>
  <c r="BI165" i="6"/>
  <c r="BI169" i="6"/>
  <c r="BI173" i="6"/>
  <c r="BI190" i="6"/>
  <c r="BI146" i="6"/>
  <c r="BI176" i="6"/>
  <c r="BI187" i="6"/>
  <c r="BI192" i="6"/>
  <c r="BI136" i="6"/>
  <c r="BI139" i="6"/>
  <c r="BI142" i="6"/>
  <c r="BI185" i="6"/>
  <c r="BI149" i="6"/>
  <c r="BI171" i="6"/>
  <c r="BI186" i="6"/>
  <c r="BI189" i="6"/>
  <c r="BI193" i="6"/>
  <c r="CK207" i="6"/>
  <c r="BG207" i="6"/>
  <c r="BK206" i="6"/>
  <c r="BC206" i="6"/>
  <c r="CK205" i="6"/>
  <c r="BG205" i="6"/>
  <c r="BL204" i="6"/>
  <c r="BD204" i="6"/>
  <c r="BJ203" i="6"/>
  <c r="BB203" i="6"/>
  <c r="BF202" i="6"/>
  <c r="BK201" i="6"/>
  <c r="BC201" i="6"/>
  <c r="CL200" i="6"/>
  <c r="BF200" i="6"/>
  <c r="BE199" i="6"/>
  <c r="BK198" i="6"/>
  <c r="BD197" i="6"/>
  <c r="BH196" i="6"/>
  <c r="CK195" i="6"/>
  <c r="BC194" i="6"/>
  <c r="CL180" i="6"/>
  <c r="BF144" i="6"/>
  <c r="BB33" i="6"/>
  <c r="BB47" i="6"/>
  <c r="BB43" i="6"/>
  <c r="BB45" i="6"/>
  <c r="BB23" i="6"/>
  <c r="BB24" i="6"/>
  <c r="BN24" i="6" s="1"/>
  <c r="BY24" i="6" s="1"/>
  <c r="BB27" i="6"/>
  <c r="BB30" i="6"/>
  <c r="BB32" i="6"/>
  <c r="BB34" i="6"/>
  <c r="BB39" i="6"/>
  <c r="BB41" i="6"/>
  <c r="BB20" i="6"/>
  <c r="BB22" i="6"/>
  <c r="BN22" i="6" s="1"/>
  <c r="BS22" i="6" s="1"/>
  <c r="BB38" i="6"/>
  <c r="BB19" i="6"/>
  <c r="BB21" i="6"/>
  <c r="BB29" i="6"/>
  <c r="BB42" i="6"/>
  <c r="BB44" i="6"/>
  <c r="BB36" i="6"/>
  <c r="BB37" i="6"/>
  <c r="BN37" i="6" s="1"/>
  <c r="BO37" i="6" s="1"/>
  <c r="AF37" i="6" s="1"/>
  <c r="BB46" i="6"/>
  <c r="BB31" i="6"/>
  <c r="BB51" i="6"/>
  <c r="BB56" i="6"/>
  <c r="BN56" i="6" s="1"/>
  <c r="BB58" i="6"/>
  <c r="BB70" i="6"/>
  <c r="BB73" i="6"/>
  <c r="BB40" i="6"/>
  <c r="BB48" i="6"/>
  <c r="BB60" i="6"/>
  <c r="BB63" i="6"/>
  <c r="BB66" i="6"/>
  <c r="BB49" i="6"/>
  <c r="BB53" i="6"/>
  <c r="BB55" i="6"/>
  <c r="BB67" i="6"/>
  <c r="BB65" i="6"/>
  <c r="BB72" i="6"/>
  <c r="BB57" i="6"/>
  <c r="BB62" i="6"/>
  <c r="BB69" i="6"/>
  <c r="BB71" i="6"/>
  <c r="BB17" i="6"/>
  <c r="BB25" i="6"/>
  <c r="BB59" i="6"/>
  <c r="BB64" i="6"/>
  <c r="BB74" i="6"/>
  <c r="BB68" i="6"/>
  <c r="BB92" i="6"/>
  <c r="BB94" i="6"/>
  <c r="BB50" i="6"/>
  <c r="BN50" i="6" s="1"/>
  <c r="BX50" i="6" s="1"/>
  <c r="BB84" i="6"/>
  <c r="BB89" i="6"/>
  <c r="BB96" i="6"/>
  <c r="BB80" i="6"/>
  <c r="BB86" i="6"/>
  <c r="BB91" i="6"/>
  <c r="BB98" i="6"/>
  <c r="BB75" i="6"/>
  <c r="BB77" i="6"/>
  <c r="BB88" i="6"/>
  <c r="BB90" i="6"/>
  <c r="BB18" i="6"/>
  <c r="BB26" i="6"/>
  <c r="BB54" i="6"/>
  <c r="BB85" i="6"/>
  <c r="BB93" i="6"/>
  <c r="BB95" i="6"/>
  <c r="BB35" i="6"/>
  <c r="BB78" i="6"/>
  <c r="BB105" i="6"/>
  <c r="BB110" i="6"/>
  <c r="BB99" i="6"/>
  <c r="BB100" i="6"/>
  <c r="BB103" i="6"/>
  <c r="BB116" i="6"/>
  <c r="BB79" i="6"/>
  <c r="BB118" i="6"/>
  <c r="BB28" i="6"/>
  <c r="BB97" i="6"/>
  <c r="BB101" i="6"/>
  <c r="BB104" i="6"/>
  <c r="BB106" i="6"/>
  <c r="BB109" i="6"/>
  <c r="BB111" i="6"/>
  <c r="BB107" i="6"/>
  <c r="BB112" i="6"/>
  <c r="BB52" i="6"/>
  <c r="BB76" i="6"/>
  <c r="BB87" i="6"/>
  <c r="BB113" i="6"/>
  <c r="BB132" i="6"/>
  <c r="BB61" i="6"/>
  <c r="BB114" i="6"/>
  <c r="BB127" i="6"/>
  <c r="BB133" i="6"/>
  <c r="BB121" i="6"/>
  <c r="BB124" i="6"/>
  <c r="BB83" i="6"/>
  <c r="BB126" i="6"/>
  <c r="BB131" i="6"/>
  <c r="BB137" i="6"/>
  <c r="BB139" i="6"/>
  <c r="BB151" i="6"/>
  <c r="BB153" i="6"/>
  <c r="BB162" i="6"/>
  <c r="BB164" i="6"/>
  <c r="BB173" i="6"/>
  <c r="BB183" i="6"/>
  <c r="BB185" i="6"/>
  <c r="BB115" i="6"/>
  <c r="BB125" i="6"/>
  <c r="BB136" i="6"/>
  <c r="BB140" i="6"/>
  <c r="BB157" i="6"/>
  <c r="BB161" i="6"/>
  <c r="BB119" i="6"/>
  <c r="BB82" i="6"/>
  <c r="BB102" i="6"/>
  <c r="BB122" i="6"/>
  <c r="BB123" i="6"/>
  <c r="BB128" i="6"/>
  <c r="BB129" i="6"/>
  <c r="BN129" i="6" s="1"/>
  <c r="BB142" i="6"/>
  <c r="BB143" i="6"/>
  <c r="BB179" i="6"/>
  <c r="BB182" i="6"/>
  <c r="BB108" i="6"/>
  <c r="BB150" i="6"/>
  <c r="BB165" i="6"/>
  <c r="BB117" i="6"/>
  <c r="BB134" i="6"/>
  <c r="BN134" i="6" s="1"/>
  <c r="BB135" i="6"/>
  <c r="BB147" i="6"/>
  <c r="BB169" i="6"/>
  <c r="BB149" i="6"/>
  <c r="BB158" i="6"/>
  <c r="BB159" i="6"/>
  <c r="BB178" i="6"/>
  <c r="BB130" i="6"/>
  <c r="BB141" i="6"/>
  <c r="BB144" i="6"/>
  <c r="BB191" i="6"/>
  <c r="BB81" i="6"/>
  <c r="BB152" i="6"/>
  <c r="BB154" i="6"/>
  <c r="BB155" i="6"/>
  <c r="BB170" i="6"/>
  <c r="BB176" i="6"/>
  <c r="BB195" i="6"/>
  <c r="BB188" i="6"/>
  <c r="BB146" i="6"/>
  <c r="BB156" i="6"/>
  <c r="BB166" i="6"/>
  <c r="BB177" i="6"/>
  <c r="BB184" i="6"/>
  <c r="BB194" i="6"/>
  <c r="BB120" i="6"/>
  <c r="BB167" i="6"/>
  <c r="BB171" i="6"/>
  <c r="BB174" i="6"/>
  <c r="BB181" i="6"/>
  <c r="BB190" i="6"/>
  <c r="BB138" i="6"/>
  <c r="BN138" i="6" s="1"/>
  <c r="BB145" i="6"/>
  <c r="BB187" i="6"/>
  <c r="BB192" i="6"/>
  <c r="BB148" i="6"/>
  <c r="BB160" i="6"/>
  <c r="BB172" i="6"/>
  <c r="BB175" i="6"/>
  <c r="BB196" i="6"/>
  <c r="BB198" i="6"/>
  <c r="BJ33" i="6"/>
  <c r="BJ47" i="6"/>
  <c r="BJ43" i="6"/>
  <c r="BJ45" i="6"/>
  <c r="BJ23" i="6"/>
  <c r="BJ24" i="6"/>
  <c r="BJ27" i="6"/>
  <c r="BJ30" i="6"/>
  <c r="BJ32" i="6"/>
  <c r="BJ34" i="6"/>
  <c r="BJ39" i="6"/>
  <c r="BJ41" i="6"/>
  <c r="BJ20" i="6"/>
  <c r="BJ22" i="6"/>
  <c r="BJ38" i="6"/>
  <c r="BJ19" i="6"/>
  <c r="BJ21" i="6"/>
  <c r="BJ29" i="6"/>
  <c r="BJ42" i="6"/>
  <c r="BJ44" i="6"/>
  <c r="BJ36" i="6"/>
  <c r="BJ37" i="6"/>
  <c r="BJ46" i="6"/>
  <c r="BJ26" i="6"/>
  <c r="BJ28" i="6"/>
  <c r="BJ51" i="6"/>
  <c r="BJ56" i="6"/>
  <c r="BJ58" i="6"/>
  <c r="BJ70" i="6"/>
  <c r="BJ73" i="6"/>
  <c r="BJ18" i="6"/>
  <c r="BJ35" i="6"/>
  <c r="BJ60" i="6"/>
  <c r="BJ63" i="6"/>
  <c r="BJ66" i="6"/>
  <c r="BJ31" i="6"/>
  <c r="BJ49" i="6"/>
  <c r="BJ53" i="6"/>
  <c r="BJ55" i="6"/>
  <c r="BJ67" i="6"/>
  <c r="BJ40" i="6"/>
  <c r="BJ65" i="6"/>
  <c r="BJ72" i="6"/>
  <c r="BJ48" i="6"/>
  <c r="BJ57" i="6"/>
  <c r="BJ62" i="6"/>
  <c r="BJ69" i="6"/>
  <c r="BJ71" i="6"/>
  <c r="BJ59" i="6"/>
  <c r="BJ64" i="6"/>
  <c r="BJ52" i="6"/>
  <c r="BJ92" i="6"/>
  <c r="BJ94" i="6"/>
  <c r="BJ61" i="6"/>
  <c r="BJ74" i="6"/>
  <c r="BN74" i="6" s="1"/>
  <c r="BJ84" i="6"/>
  <c r="BJ89" i="6"/>
  <c r="BJ96" i="6"/>
  <c r="BJ68" i="6"/>
  <c r="BJ75" i="6"/>
  <c r="BJ80" i="6"/>
  <c r="BJ86" i="6"/>
  <c r="BJ91" i="6"/>
  <c r="BJ98" i="6"/>
  <c r="BJ77" i="6"/>
  <c r="BJ88" i="6"/>
  <c r="BJ90" i="6"/>
  <c r="BJ85" i="6"/>
  <c r="BJ93" i="6"/>
  <c r="BJ95" i="6"/>
  <c r="BJ97" i="6"/>
  <c r="BJ105" i="6"/>
  <c r="BJ110" i="6"/>
  <c r="BJ25" i="6"/>
  <c r="BJ99" i="6"/>
  <c r="BJ100" i="6"/>
  <c r="BJ103" i="6"/>
  <c r="BJ116" i="6"/>
  <c r="BJ118" i="6"/>
  <c r="BJ17" i="6"/>
  <c r="BJ76" i="6"/>
  <c r="BJ101" i="6"/>
  <c r="BJ104" i="6"/>
  <c r="BJ106" i="6"/>
  <c r="BJ109" i="6"/>
  <c r="BJ111" i="6"/>
  <c r="BJ50" i="6"/>
  <c r="BJ83" i="6"/>
  <c r="BJ115" i="6"/>
  <c r="BJ119" i="6"/>
  <c r="BJ132" i="6"/>
  <c r="BJ82" i="6"/>
  <c r="BJ107" i="6"/>
  <c r="BJ112" i="6"/>
  <c r="BJ127" i="6"/>
  <c r="BJ133" i="6"/>
  <c r="BJ102" i="6"/>
  <c r="BJ121" i="6"/>
  <c r="BJ124" i="6"/>
  <c r="BJ81" i="6"/>
  <c r="BJ140" i="6"/>
  <c r="BJ151" i="6"/>
  <c r="BJ153" i="6"/>
  <c r="BJ162" i="6"/>
  <c r="BJ164" i="6"/>
  <c r="BJ173" i="6"/>
  <c r="BJ183" i="6"/>
  <c r="BJ185" i="6"/>
  <c r="BJ122" i="6"/>
  <c r="BJ123" i="6"/>
  <c r="BJ128" i="6"/>
  <c r="BJ129" i="6"/>
  <c r="BJ141" i="6"/>
  <c r="BJ157" i="6"/>
  <c r="BJ161" i="6"/>
  <c r="BJ87" i="6"/>
  <c r="BJ143" i="6"/>
  <c r="BJ179" i="6"/>
  <c r="BJ182" i="6"/>
  <c r="BJ126" i="6"/>
  <c r="BJ145" i="6"/>
  <c r="BJ130" i="6"/>
  <c r="BJ131" i="6"/>
  <c r="BJ149" i="6"/>
  <c r="BJ158" i="6"/>
  <c r="BJ159" i="6"/>
  <c r="BJ108" i="6"/>
  <c r="BJ113" i="6"/>
  <c r="BJ120" i="6"/>
  <c r="BJ144" i="6"/>
  <c r="BJ163" i="6"/>
  <c r="BJ136" i="6"/>
  <c r="BJ139" i="6"/>
  <c r="BJ142" i="6"/>
  <c r="BJ146" i="6"/>
  <c r="BJ148" i="6"/>
  <c r="BJ152" i="6"/>
  <c r="BJ79" i="6"/>
  <c r="BJ125" i="6"/>
  <c r="BJ135" i="6"/>
  <c r="BJ137" i="6"/>
  <c r="BJ155" i="6"/>
  <c r="BJ156" i="6"/>
  <c r="BJ167" i="6"/>
  <c r="BJ177" i="6"/>
  <c r="BJ191" i="6"/>
  <c r="BJ172" i="6"/>
  <c r="BJ175" i="6"/>
  <c r="BJ181" i="6"/>
  <c r="BJ184" i="6"/>
  <c r="BJ195" i="6"/>
  <c r="BJ54" i="6"/>
  <c r="BJ147" i="6"/>
  <c r="BJ160" i="6"/>
  <c r="BJ178" i="6"/>
  <c r="BJ188" i="6"/>
  <c r="BJ78" i="6"/>
  <c r="BJ168" i="6"/>
  <c r="BJ180" i="6"/>
  <c r="BJ194" i="6"/>
  <c r="BJ114" i="6"/>
  <c r="BJ154" i="6"/>
  <c r="BJ165" i="6"/>
  <c r="BJ169" i="6"/>
  <c r="BJ170" i="6"/>
  <c r="BJ190" i="6"/>
  <c r="BJ117" i="6"/>
  <c r="BJ150" i="6"/>
  <c r="BJ176" i="6"/>
  <c r="BJ187" i="6"/>
  <c r="BJ192" i="6"/>
  <c r="BJ166" i="6"/>
  <c r="BJ196" i="6"/>
  <c r="BJ198" i="6"/>
  <c r="BF207" i="6"/>
  <c r="BJ206" i="6"/>
  <c r="BB206" i="6"/>
  <c r="BF205" i="6"/>
  <c r="BA204" i="6"/>
  <c r="BI203" i="6"/>
  <c r="BM202" i="6"/>
  <c r="BE202" i="6"/>
  <c r="CT201" i="6"/>
  <c r="BJ201" i="6"/>
  <c r="BB201" i="6"/>
  <c r="CK200" i="6"/>
  <c r="BE200" i="6"/>
  <c r="BD199" i="6"/>
  <c r="BI198" i="6"/>
  <c r="CK197" i="6"/>
  <c r="CM197" i="6" s="1"/>
  <c r="BB197" i="6"/>
  <c r="BF196" i="6"/>
  <c r="CK192" i="6"/>
  <c r="CZ192" i="6" s="1"/>
  <c r="BG188" i="6"/>
  <c r="CL178" i="6"/>
  <c r="CM178" i="6" s="1"/>
  <c r="BM176" i="6"/>
  <c r="CL168" i="6"/>
  <c r="DA168" i="6" s="1"/>
  <c r="BD164" i="6"/>
  <c r="BL207" i="6"/>
  <c r="BF206" i="6"/>
  <c r="BC16" i="6"/>
  <c r="BC25" i="6"/>
  <c r="BC28" i="6"/>
  <c r="BC35" i="6"/>
  <c r="BN35" i="6" s="1"/>
  <c r="BZ35" i="6" s="1"/>
  <c r="BC33" i="6"/>
  <c r="BC47" i="6"/>
  <c r="BC43" i="6"/>
  <c r="BC45" i="6"/>
  <c r="BC23" i="6"/>
  <c r="BC24" i="6"/>
  <c r="BC27" i="6"/>
  <c r="BC30" i="6"/>
  <c r="BN30" i="6" s="1"/>
  <c r="BS30" i="6" s="1"/>
  <c r="BC32" i="6"/>
  <c r="BC34" i="6"/>
  <c r="BC39" i="6"/>
  <c r="BC41" i="6"/>
  <c r="BC20" i="6"/>
  <c r="BC22" i="6"/>
  <c r="BC38" i="6"/>
  <c r="BC19" i="6"/>
  <c r="BN19" i="6" s="1"/>
  <c r="BY19" i="6" s="1"/>
  <c r="BC21" i="6"/>
  <c r="BC29" i="6"/>
  <c r="BC42" i="6"/>
  <c r="BC44" i="6"/>
  <c r="BC18" i="6"/>
  <c r="BC37" i="6"/>
  <c r="BC68" i="6"/>
  <c r="BC31" i="6"/>
  <c r="BC51" i="6"/>
  <c r="BC56" i="6"/>
  <c r="BC58" i="6"/>
  <c r="BC70" i="6"/>
  <c r="BC40" i="6"/>
  <c r="BC48" i="6"/>
  <c r="BC60" i="6"/>
  <c r="BC63" i="6"/>
  <c r="BC66" i="6"/>
  <c r="BC46" i="6"/>
  <c r="BC49" i="6"/>
  <c r="BC53" i="6"/>
  <c r="BC55" i="6"/>
  <c r="BC67" i="6"/>
  <c r="BC65" i="6"/>
  <c r="BC72" i="6"/>
  <c r="BC57" i="6"/>
  <c r="BC62" i="6"/>
  <c r="BC69" i="6"/>
  <c r="BC71" i="6"/>
  <c r="BC61" i="6"/>
  <c r="BC81" i="6"/>
  <c r="BC83" i="6"/>
  <c r="BC87" i="6"/>
  <c r="BC92" i="6"/>
  <c r="BC94" i="6"/>
  <c r="BC50" i="6"/>
  <c r="BC59" i="6"/>
  <c r="BC84" i="6"/>
  <c r="BC89" i="6"/>
  <c r="BC96" i="6"/>
  <c r="BC36" i="6"/>
  <c r="BN36" i="6" s="1"/>
  <c r="BC78" i="6"/>
  <c r="BC79" i="6"/>
  <c r="BC82" i="6"/>
  <c r="BC17" i="6"/>
  <c r="BC75" i="6"/>
  <c r="BC77" i="6"/>
  <c r="BC88" i="6"/>
  <c r="BC90" i="6"/>
  <c r="BC91" i="6"/>
  <c r="BC98" i="6"/>
  <c r="BC108" i="6"/>
  <c r="BC112" i="6"/>
  <c r="BC114" i="6"/>
  <c r="BC117" i="6"/>
  <c r="BC73" i="6"/>
  <c r="BC105" i="6"/>
  <c r="BC110" i="6"/>
  <c r="BC64" i="6"/>
  <c r="BC74" i="6"/>
  <c r="BC102" i="6"/>
  <c r="BC113" i="6"/>
  <c r="BC118" i="6"/>
  <c r="BC26" i="6"/>
  <c r="BC54" i="6"/>
  <c r="BC85" i="6"/>
  <c r="BC95" i="6"/>
  <c r="BC116" i="6"/>
  <c r="BC122" i="6"/>
  <c r="BC128" i="6"/>
  <c r="BC131" i="6"/>
  <c r="BC125" i="6"/>
  <c r="BC142" i="6"/>
  <c r="BC97" i="6"/>
  <c r="BC99" i="6"/>
  <c r="BC127" i="6"/>
  <c r="BC133" i="6"/>
  <c r="BC107" i="6"/>
  <c r="BC148" i="6"/>
  <c r="BC150" i="6"/>
  <c r="BC167" i="6"/>
  <c r="BC181" i="6"/>
  <c r="BC106" i="6"/>
  <c r="BC126" i="6"/>
  <c r="BC137" i="6"/>
  <c r="BC139" i="6"/>
  <c r="BC151" i="6"/>
  <c r="BC153" i="6"/>
  <c r="BC162" i="6"/>
  <c r="BC164" i="6"/>
  <c r="BC76" i="6"/>
  <c r="BC80" i="6"/>
  <c r="BC109" i="6"/>
  <c r="BC111" i="6"/>
  <c r="BC103" i="6"/>
  <c r="BC104" i="6"/>
  <c r="BC119" i="6"/>
  <c r="BC132" i="6"/>
  <c r="BC145" i="6"/>
  <c r="BC149" i="6"/>
  <c r="BC152" i="6"/>
  <c r="BC154" i="6"/>
  <c r="BC156" i="6"/>
  <c r="BC160" i="6"/>
  <c r="BC163" i="6"/>
  <c r="BC166" i="6"/>
  <c r="BC172" i="6"/>
  <c r="BC101" i="6"/>
  <c r="BC120" i="6"/>
  <c r="BC136" i="6"/>
  <c r="BC146" i="6"/>
  <c r="BC115" i="6"/>
  <c r="BC143" i="6"/>
  <c r="BC155" i="6"/>
  <c r="BC161" i="6"/>
  <c r="BC170" i="6"/>
  <c r="BC171" i="6"/>
  <c r="BC176" i="6"/>
  <c r="BC100" i="6"/>
  <c r="BC124" i="6"/>
  <c r="BC165" i="6"/>
  <c r="BC138" i="6"/>
  <c r="BC52" i="6"/>
  <c r="BC158" i="6"/>
  <c r="BC159" i="6"/>
  <c r="BC93" i="6"/>
  <c r="BC129" i="6"/>
  <c r="BC141" i="6"/>
  <c r="BC147" i="6"/>
  <c r="BC168" i="6"/>
  <c r="BC169" i="6"/>
  <c r="BC180" i="6"/>
  <c r="BC185" i="6"/>
  <c r="BC186" i="6"/>
  <c r="BC189" i="6"/>
  <c r="BC193" i="6"/>
  <c r="BC86" i="6"/>
  <c r="BC123" i="6"/>
  <c r="BC173" i="6"/>
  <c r="BC191" i="6"/>
  <c r="BC135" i="6"/>
  <c r="BC157" i="6"/>
  <c r="BC183" i="6"/>
  <c r="BC121" i="6"/>
  <c r="BC140" i="6"/>
  <c r="BC182" i="6"/>
  <c r="BC188" i="6"/>
  <c r="BC197" i="6"/>
  <c r="BC199" i="6"/>
  <c r="BC177" i="6"/>
  <c r="BC179" i="6"/>
  <c r="BC184" i="6"/>
  <c r="BC174" i="6"/>
  <c r="BC190" i="6"/>
  <c r="BC134" i="6"/>
  <c r="BC144" i="6"/>
  <c r="BC178" i="6"/>
  <c r="BC187" i="6"/>
  <c r="BC192" i="6"/>
  <c r="BK25" i="6"/>
  <c r="BK28" i="6"/>
  <c r="BK35" i="6"/>
  <c r="BK33" i="6"/>
  <c r="BK47" i="6"/>
  <c r="BK43" i="6"/>
  <c r="BK45" i="6"/>
  <c r="BK23" i="6"/>
  <c r="BK24" i="6"/>
  <c r="BK27" i="6"/>
  <c r="BK30" i="6"/>
  <c r="BK32" i="6"/>
  <c r="BK34" i="6"/>
  <c r="BK39" i="6"/>
  <c r="BK41" i="6"/>
  <c r="BK20" i="6"/>
  <c r="BK22" i="6"/>
  <c r="BK38" i="6"/>
  <c r="BK19" i="6"/>
  <c r="BK21" i="6"/>
  <c r="BK29" i="6"/>
  <c r="BK42" i="6"/>
  <c r="BK44" i="6"/>
  <c r="BK17" i="6"/>
  <c r="BK68" i="6"/>
  <c r="BK26" i="6"/>
  <c r="BN26" i="6" s="1"/>
  <c r="BT26" i="6" s="1"/>
  <c r="BK36" i="6"/>
  <c r="BK51" i="6"/>
  <c r="BK56" i="6"/>
  <c r="BK58" i="6"/>
  <c r="BK70" i="6"/>
  <c r="BK18" i="6"/>
  <c r="BK37" i="6"/>
  <c r="BK60" i="6"/>
  <c r="BK63" i="6"/>
  <c r="BK66" i="6"/>
  <c r="BK31" i="6"/>
  <c r="BK49" i="6"/>
  <c r="BK53" i="6"/>
  <c r="BK55" i="6"/>
  <c r="BK67" i="6"/>
  <c r="BK40" i="6"/>
  <c r="BK65" i="6"/>
  <c r="BK72" i="6"/>
  <c r="BK46" i="6"/>
  <c r="BK48" i="6"/>
  <c r="BK57" i="6"/>
  <c r="BK62" i="6"/>
  <c r="BK69" i="6"/>
  <c r="BK71" i="6"/>
  <c r="BK54" i="6"/>
  <c r="BK64" i="6"/>
  <c r="BK81" i="6"/>
  <c r="BK83" i="6"/>
  <c r="BK87" i="6"/>
  <c r="BK52" i="6"/>
  <c r="BK92" i="6"/>
  <c r="BK94" i="6"/>
  <c r="BK61" i="6"/>
  <c r="BK73" i="6"/>
  <c r="BK74" i="6"/>
  <c r="BK84" i="6"/>
  <c r="BK89" i="6"/>
  <c r="BK96" i="6"/>
  <c r="BK50" i="6"/>
  <c r="BK59" i="6"/>
  <c r="BK78" i="6"/>
  <c r="BK79" i="6"/>
  <c r="BK82" i="6"/>
  <c r="BK77" i="6"/>
  <c r="BK88" i="6"/>
  <c r="BK90" i="6"/>
  <c r="BK108" i="6"/>
  <c r="BK112" i="6"/>
  <c r="BK114" i="6"/>
  <c r="BK117" i="6"/>
  <c r="BK80" i="6"/>
  <c r="BK85" i="6"/>
  <c r="BK97" i="6"/>
  <c r="BK105" i="6"/>
  <c r="BK110" i="6"/>
  <c r="BK102" i="6"/>
  <c r="BK113" i="6"/>
  <c r="BK86" i="6"/>
  <c r="BK98" i="6"/>
  <c r="BK118" i="6"/>
  <c r="BK93" i="6"/>
  <c r="BK101" i="6"/>
  <c r="BK103" i="6"/>
  <c r="BK106" i="6"/>
  <c r="BK111" i="6"/>
  <c r="BK122" i="6"/>
  <c r="BK128" i="6"/>
  <c r="BK131" i="6"/>
  <c r="BK76" i="6"/>
  <c r="BK125" i="6"/>
  <c r="BK142" i="6"/>
  <c r="BK104" i="6"/>
  <c r="BK107" i="6"/>
  <c r="BK127" i="6"/>
  <c r="BK133" i="6"/>
  <c r="BK75" i="6"/>
  <c r="BK100" i="6"/>
  <c r="BK124" i="6"/>
  <c r="BK130" i="6"/>
  <c r="BK134" i="6"/>
  <c r="BK136" i="6"/>
  <c r="BK139" i="6"/>
  <c r="BK148" i="6"/>
  <c r="BK150" i="6"/>
  <c r="BK167" i="6"/>
  <c r="BK181" i="6"/>
  <c r="BK99" i="6"/>
  <c r="BK132" i="6"/>
  <c r="BK140" i="6"/>
  <c r="BK151" i="6"/>
  <c r="BK153" i="6"/>
  <c r="BK162" i="6"/>
  <c r="BK164" i="6"/>
  <c r="BK91" i="6"/>
  <c r="BK120" i="6"/>
  <c r="BK121" i="6"/>
  <c r="BK135" i="6"/>
  <c r="BK145" i="6"/>
  <c r="BK149" i="6"/>
  <c r="BK152" i="6"/>
  <c r="BK154" i="6"/>
  <c r="BK156" i="6"/>
  <c r="BK160" i="6"/>
  <c r="BK163" i="6"/>
  <c r="BK166" i="6"/>
  <c r="BK172" i="6"/>
  <c r="BK138" i="6"/>
  <c r="BK147" i="6"/>
  <c r="BK119" i="6"/>
  <c r="BK126" i="6"/>
  <c r="BK169" i="6"/>
  <c r="BK115" i="6"/>
  <c r="BK123" i="6"/>
  <c r="BK141" i="6"/>
  <c r="BK158" i="6"/>
  <c r="BK159" i="6"/>
  <c r="BK168" i="6"/>
  <c r="BK177" i="6"/>
  <c r="BK146" i="6"/>
  <c r="BK144" i="6"/>
  <c r="BN144" i="6" s="1"/>
  <c r="BK171" i="6"/>
  <c r="BK174" i="6"/>
  <c r="BK179" i="6"/>
  <c r="BK183" i="6"/>
  <c r="BK186" i="6"/>
  <c r="BK189" i="6"/>
  <c r="BK193" i="6"/>
  <c r="BK116" i="6"/>
  <c r="BK129" i="6"/>
  <c r="BK182" i="6"/>
  <c r="BK191" i="6"/>
  <c r="BK137" i="6"/>
  <c r="BK143" i="6"/>
  <c r="BK161" i="6"/>
  <c r="BK175" i="6"/>
  <c r="BK184" i="6"/>
  <c r="BK155" i="6"/>
  <c r="BK178" i="6"/>
  <c r="BK188" i="6"/>
  <c r="BK197" i="6"/>
  <c r="BK199" i="6"/>
  <c r="BK109" i="6"/>
  <c r="BK173" i="6"/>
  <c r="BK180" i="6"/>
  <c r="BK157" i="6"/>
  <c r="BK165" i="6"/>
  <c r="BK170" i="6"/>
  <c r="BK190" i="6"/>
  <c r="BK176" i="6"/>
  <c r="BK185" i="6"/>
  <c r="BK187" i="6"/>
  <c r="BK192" i="6"/>
  <c r="BM207" i="6"/>
  <c r="BE207" i="6"/>
  <c r="CL206" i="6"/>
  <c r="DA206" i="6" s="1"/>
  <c r="BI206" i="6"/>
  <c r="BM205" i="6"/>
  <c r="BE205" i="6"/>
  <c r="BJ204" i="6"/>
  <c r="BB204" i="6"/>
  <c r="CL203" i="6"/>
  <c r="DA203" i="6" s="1"/>
  <c r="BH203" i="6"/>
  <c r="BL202" i="6"/>
  <c r="BD202" i="6"/>
  <c r="BI201" i="6"/>
  <c r="BC200" i="6"/>
  <c r="CK199" i="6"/>
  <c r="BB199" i="6"/>
  <c r="BH198" i="6"/>
  <c r="BC196" i="6"/>
  <c r="BM195" i="6"/>
  <c r="CL194" i="6"/>
  <c r="BI191" i="6"/>
  <c r="BJ189" i="6"/>
  <c r="BG184" i="6"/>
  <c r="BH182" i="6"/>
  <c r="BB180" i="6"/>
  <c r="BM166" i="6"/>
  <c r="BH159" i="6"/>
  <c r="BM149" i="6"/>
  <c r="BE124" i="6"/>
  <c r="BM200" i="6"/>
  <c r="BB200" i="6"/>
  <c r="BF198" i="6"/>
  <c r="BM197" i="6"/>
  <c r="BK195" i="6"/>
  <c r="BL192" i="6"/>
  <c r="BB189" i="6"/>
  <c r="BJ186" i="6"/>
  <c r="BD178" i="6"/>
  <c r="BJ171" i="6"/>
  <c r="BB168" i="6"/>
  <c r="CK157" i="6"/>
  <c r="CM157" i="6" s="1"/>
  <c r="CK139" i="6"/>
  <c r="AV200" i="6"/>
  <c r="AV195" i="6"/>
  <c r="AV191" i="6"/>
  <c r="CO189" i="6"/>
  <c r="BA187" i="6"/>
  <c r="AV185" i="6"/>
  <c r="CO181" i="6"/>
  <c r="AV173" i="6"/>
  <c r="CT160" i="6"/>
  <c r="CO160" i="6"/>
  <c r="CQ142" i="6"/>
  <c r="CM142" i="6"/>
  <c r="BA129" i="6"/>
  <c r="CT129" i="6"/>
  <c r="CQ175" i="6"/>
  <c r="AV142" i="6"/>
  <c r="BA119" i="6"/>
  <c r="CV119" i="6"/>
  <c r="CM198" i="6"/>
  <c r="BA197" i="6"/>
  <c r="BA195" i="6"/>
  <c r="BA188" i="6"/>
  <c r="CQ183" i="6"/>
  <c r="CM183" i="6"/>
  <c r="BA180" i="6"/>
  <c r="AV174" i="6"/>
  <c r="AV150" i="6"/>
  <c r="CO77" i="6"/>
  <c r="AV194" i="6"/>
  <c r="CV161" i="6"/>
  <c r="CM124" i="6"/>
  <c r="AV197" i="6"/>
  <c r="BA179" i="6"/>
  <c r="CV179" i="6"/>
  <c r="CO172" i="6"/>
  <c r="AV162" i="6"/>
  <c r="BA147" i="6"/>
  <c r="CO147" i="6"/>
  <c r="CV147" i="6"/>
  <c r="AV128" i="6"/>
  <c r="CT92" i="6"/>
  <c r="BA92" i="6"/>
  <c r="BA155" i="6"/>
  <c r="CO155" i="6"/>
  <c r="AV148" i="6"/>
  <c r="AV139" i="6"/>
  <c r="BA126" i="6"/>
  <c r="AV179" i="6"/>
  <c r="AV166" i="6"/>
  <c r="CV155" i="6"/>
  <c r="BA137" i="6"/>
  <c r="CV137" i="6"/>
  <c r="CT133" i="6"/>
  <c r="CO133" i="6"/>
  <c r="AV131" i="6"/>
  <c r="CW88" i="6"/>
  <c r="CM88" i="6"/>
  <c r="CO145" i="6"/>
  <c r="BA139" i="6"/>
  <c r="CO122" i="6"/>
  <c r="CO108" i="6"/>
  <c r="AV160" i="6"/>
  <c r="AV151" i="6"/>
  <c r="CV139" i="6"/>
  <c r="CV100" i="6"/>
  <c r="BA100" i="6"/>
  <c r="CO100" i="6"/>
  <c r="CO106" i="6"/>
  <c r="CO174" i="6"/>
  <c r="AV169" i="6"/>
  <c r="BA166" i="6"/>
  <c r="BA163" i="6"/>
  <c r="BA156" i="6"/>
  <c r="BA145" i="6"/>
  <c r="BA78" i="6"/>
  <c r="CV78" i="6"/>
  <c r="CO162" i="6"/>
  <c r="BA153" i="6"/>
  <c r="BA117" i="6"/>
  <c r="CT90" i="6"/>
  <c r="BA90" i="6"/>
  <c r="BA80" i="6"/>
  <c r="CV80" i="6"/>
  <c r="BA181" i="6"/>
  <c r="AV175" i="6"/>
  <c r="BA171" i="6"/>
  <c r="BA167" i="6"/>
  <c r="BA165" i="6"/>
  <c r="AV163" i="6"/>
  <c r="CV162" i="6"/>
  <c r="AV154" i="6"/>
  <c r="BA148" i="6"/>
  <c r="AV145" i="6"/>
  <c r="AV141" i="6"/>
  <c r="CV140" i="6"/>
  <c r="BA136" i="6"/>
  <c r="CQ125" i="6"/>
  <c r="CM125" i="6"/>
  <c r="AV135" i="6"/>
  <c r="CM134" i="6"/>
  <c r="CX108" i="6"/>
  <c r="BA98" i="6"/>
  <c r="CV98" i="6"/>
  <c r="CO74" i="6"/>
  <c r="CO140" i="6"/>
  <c r="CQ87" i="6"/>
  <c r="AV133" i="6"/>
  <c r="BA131" i="6"/>
  <c r="AV125" i="6"/>
  <c r="AV105" i="6"/>
  <c r="CV99" i="6"/>
  <c r="CO99" i="6"/>
  <c r="BA102" i="6"/>
  <c r="AV100" i="6"/>
  <c r="CV93" i="6"/>
  <c r="BA93" i="6"/>
  <c r="BA54" i="6"/>
  <c r="CV54" i="6"/>
  <c r="BA52" i="6"/>
  <c r="CV52" i="6"/>
  <c r="BA116" i="6"/>
  <c r="AV111" i="6"/>
  <c r="AV108" i="6"/>
  <c r="AV104" i="6"/>
  <c r="AV89" i="6"/>
  <c r="CM49" i="6"/>
  <c r="CQ49" i="6"/>
  <c r="CO117" i="6"/>
  <c r="AV102" i="6"/>
  <c r="CM79" i="6"/>
  <c r="CQ79" i="6"/>
  <c r="CQ103" i="6"/>
  <c r="AV63" i="6"/>
  <c r="CO95" i="6"/>
  <c r="AV73" i="6"/>
  <c r="AV70" i="6"/>
  <c r="AV66" i="6"/>
  <c r="CM97" i="6"/>
  <c r="CW29" i="6"/>
  <c r="BA17" i="6"/>
  <c r="CV17" i="6"/>
  <c r="CO98" i="6"/>
  <c r="AV93" i="6"/>
  <c r="AV76" i="6"/>
  <c r="CM53" i="6"/>
  <c r="CR53" i="6"/>
  <c r="CM30" i="6"/>
  <c r="CQ30" i="6"/>
  <c r="AV98" i="6"/>
  <c r="CM94" i="6"/>
  <c r="CM91" i="6"/>
  <c r="AV86" i="6"/>
  <c r="AV84" i="6"/>
  <c r="BA83" i="6"/>
  <c r="BA81" i="6"/>
  <c r="CO73" i="6"/>
  <c r="CV73" i="6"/>
  <c r="BA61" i="6"/>
  <c r="CV61" i="6"/>
  <c r="AV56" i="6"/>
  <c r="AV35" i="6"/>
  <c r="CO65" i="6"/>
  <c r="BA25" i="6"/>
  <c r="BA67" i="6"/>
  <c r="AV64" i="6"/>
  <c r="CM59" i="6"/>
  <c r="AV59" i="6"/>
  <c r="CO57" i="6"/>
  <c r="CO35" i="6"/>
  <c r="CQ20" i="6"/>
  <c r="AV71" i="6"/>
  <c r="CO67" i="6"/>
  <c r="CT60" i="6"/>
  <c r="BA58" i="6"/>
  <c r="BA64" i="6"/>
  <c r="BA36" i="6"/>
  <c r="CO36" i="6"/>
  <c r="AV33" i="6"/>
  <c r="CT21" i="6"/>
  <c r="AV40" i="6"/>
  <c r="CO27" i="6"/>
  <c r="AV26" i="6"/>
  <c r="AV25" i="6"/>
  <c r="BA23" i="6"/>
  <c r="CO24" i="6"/>
  <c r="CM17" i="6"/>
  <c r="CO34" i="6"/>
  <c r="BA22" i="6"/>
  <c r="BA33" i="6"/>
  <c r="AV29" i="6"/>
  <c r="BA24" i="6"/>
  <c r="AV30" i="6"/>
  <c r="DA186" i="6"/>
  <c r="DB186" i="6" s="1"/>
  <c r="DC186" i="6" s="1"/>
  <c r="DN186" i="6" s="1"/>
  <c r="DT186" i="6" s="1"/>
  <c r="CM186" i="6"/>
  <c r="CS186" i="6"/>
  <c r="CR197" i="6"/>
  <c r="CO205" i="6"/>
  <c r="CX201" i="6"/>
  <c r="CV193" i="6"/>
  <c r="DB193" i="6" s="1"/>
  <c r="DC193" i="6" s="1"/>
  <c r="DF193" i="6" s="1"/>
  <c r="CO193" i="6"/>
  <c r="CY184" i="6"/>
  <c r="CW201" i="6"/>
  <c r="CX198" i="6"/>
  <c r="CO190" i="6"/>
  <c r="CS178" i="6"/>
  <c r="CY168" i="6"/>
  <c r="CQ168" i="6"/>
  <c r="CM168" i="6"/>
  <c r="CO207" i="6"/>
  <c r="CS206" i="6"/>
  <c r="CV205" i="6"/>
  <c r="CQ204" i="6"/>
  <c r="CX203" i="6"/>
  <c r="CM203" i="6"/>
  <c r="CO201" i="6"/>
  <c r="CQ200" i="6"/>
  <c r="CY195" i="6"/>
  <c r="CQ195" i="6"/>
  <c r="CM189" i="6"/>
  <c r="CR189" i="6"/>
  <c r="CO183" i="6"/>
  <c r="CT183" i="6"/>
  <c r="CW182" i="6"/>
  <c r="CV177" i="6"/>
  <c r="CY176" i="6"/>
  <c r="CQ176" i="6"/>
  <c r="BA175" i="6"/>
  <c r="CY174" i="6"/>
  <c r="CQ174" i="6"/>
  <c r="CM174" i="6"/>
  <c r="CS173" i="6"/>
  <c r="DB173" i="6" s="1"/>
  <c r="DC173" i="6" s="1"/>
  <c r="CV170" i="6"/>
  <c r="BA170" i="6"/>
  <c r="CX166" i="6"/>
  <c r="CW190" i="6"/>
  <c r="DB190" i="6" s="1"/>
  <c r="DC190" i="6" s="1"/>
  <c r="DJ190" i="6" s="1"/>
  <c r="BA207" i="6"/>
  <c r="CY199" i="6"/>
  <c r="CQ199" i="6"/>
  <c r="CO198" i="6"/>
  <c r="DA195" i="6"/>
  <c r="CO195" i="6"/>
  <c r="CX195" i="6"/>
  <c r="CU188" i="6"/>
  <c r="CW193" i="6"/>
  <c r="AV199" i="6"/>
  <c r="CW203" i="6"/>
  <c r="CY206" i="6"/>
  <c r="CT202" i="6"/>
  <c r="CQ201" i="6"/>
  <c r="CT199" i="6"/>
  <c r="CR198" i="6"/>
  <c r="BA194" i="6"/>
  <c r="AZ191" i="6"/>
  <c r="CO187" i="6"/>
  <c r="CX187" i="6"/>
  <c r="CR181" i="6"/>
  <c r="CO175" i="6"/>
  <c r="CT175" i="6"/>
  <c r="CU199" i="6"/>
  <c r="CV196" i="6"/>
  <c r="BA196" i="6"/>
  <c r="CS194" i="6"/>
  <c r="CU196" i="6"/>
  <c r="CT191" i="6"/>
  <c r="CM184" i="6"/>
  <c r="CQ184" i="6"/>
  <c r="DB182" i="6"/>
  <c r="DC182" i="6" s="1"/>
  <c r="DJ182" i="6" s="1"/>
  <c r="CY192" i="6"/>
  <c r="CQ192" i="6"/>
  <c r="CR206" i="6"/>
  <c r="CU202" i="6"/>
  <c r="CQ206" i="6"/>
  <c r="BA206" i="6"/>
  <c r="CY203" i="6"/>
  <c r="CT198" i="6"/>
  <c r="CM190" i="6"/>
  <c r="AZ189" i="6"/>
  <c r="AV183" i="6"/>
  <c r="CU180" i="6"/>
  <c r="CV185" i="6"/>
  <c r="CZ200" i="6"/>
  <c r="BA199" i="6"/>
  <c r="DA197" i="6"/>
  <c r="CT194" i="6"/>
  <c r="BA191" i="6"/>
  <c r="CO179" i="6"/>
  <c r="CX179" i="6"/>
  <c r="CX172" i="6"/>
  <c r="CU167" i="6"/>
  <c r="CM167" i="6"/>
  <c r="CU149" i="6"/>
  <c r="CM149" i="6"/>
  <c r="CO149" i="6"/>
  <c r="CV199" i="6"/>
  <c r="BA198" i="6"/>
  <c r="CV191" i="6"/>
  <c r="BA190" i="6"/>
  <c r="CV183" i="6"/>
  <c r="BA182" i="6"/>
  <c r="CV175" i="6"/>
  <c r="CT174" i="6"/>
  <c r="CU171" i="6"/>
  <c r="CT167" i="6"/>
  <c r="CW166" i="6"/>
  <c r="CY159" i="6"/>
  <c r="CQ159" i="6"/>
  <c r="CV188" i="6"/>
  <c r="CQ187" i="6"/>
  <c r="AZ182" i="6"/>
  <c r="CV180" i="6"/>
  <c r="CQ179" i="6"/>
  <c r="CV172" i="6"/>
  <c r="CO171" i="6"/>
  <c r="CT170" i="6"/>
  <c r="CR165" i="6"/>
  <c r="BA164" i="6"/>
  <c r="CV164" i="6"/>
  <c r="BA192" i="6"/>
  <c r="BA184" i="6"/>
  <c r="BA176" i="6"/>
  <c r="BA174" i="6"/>
  <c r="CU164" i="6"/>
  <c r="CW157" i="6"/>
  <c r="CY151" i="6"/>
  <c r="CM151" i="6"/>
  <c r="CQ151" i="6"/>
  <c r="CO184" i="6"/>
  <c r="CW173" i="6"/>
  <c r="AV170" i="6"/>
  <c r="CO164" i="6"/>
  <c r="BA186" i="6"/>
  <c r="BA178" i="6"/>
  <c r="CY171" i="6"/>
  <c r="CM171" i="6"/>
  <c r="CQ171" i="6"/>
  <c r="CX163" i="6"/>
  <c r="CS152" i="6"/>
  <c r="CM152" i="6"/>
  <c r="CZ172" i="6"/>
  <c r="CR172" i="6"/>
  <c r="CX170" i="6"/>
  <c r="CW169" i="6"/>
  <c r="CM166" i="6"/>
  <c r="CS162" i="6"/>
  <c r="DA152" i="6"/>
  <c r="CY150" i="6"/>
  <c r="CQ150" i="6"/>
  <c r="CM150" i="6"/>
  <c r="CV169" i="6"/>
  <c r="CZ168" i="6"/>
  <c r="CY160" i="6"/>
  <c r="CM160" i="6"/>
  <c r="CQ160" i="6"/>
  <c r="CU156" i="6"/>
  <c r="CS131" i="6"/>
  <c r="CR171" i="6"/>
  <c r="CS168" i="6"/>
  <c r="CV167" i="6"/>
  <c r="CQ166" i="6"/>
  <c r="CR163" i="6"/>
  <c r="CT159" i="6"/>
  <c r="CX158" i="6"/>
  <c r="CO156" i="6"/>
  <c r="CT154" i="6"/>
  <c r="CX153" i="6"/>
  <c r="AZ166" i="6"/>
  <c r="CQ163" i="6"/>
  <c r="BA168" i="6"/>
  <c r="CV160" i="6"/>
  <c r="BA160" i="6"/>
  <c r="BA159" i="6"/>
  <c r="CO158" i="6"/>
  <c r="CR156" i="6"/>
  <c r="CY155" i="6"/>
  <c r="CQ155" i="6"/>
  <c r="CX152" i="6"/>
  <c r="CO151" i="6"/>
  <c r="BA151" i="6"/>
  <c r="CV151" i="6"/>
  <c r="CW141" i="6"/>
  <c r="CO168" i="6"/>
  <c r="BA162" i="6"/>
  <c r="CU159" i="6"/>
  <c r="AV158" i="6"/>
  <c r="DA157" i="6"/>
  <c r="CS157" i="6"/>
  <c r="CT150" i="6"/>
  <c r="CX148" i="6"/>
  <c r="CV128" i="6"/>
  <c r="BA128" i="6"/>
  <c r="CW161" i="6"/>
  <c r="CT158" i="6"/>
  <c r="CX154" i="6"/>
  <c r="AZ162" i="6"/>
  <c r="CR161" i="6"/>
  <c r="AV159" i="6"/>
  <c r="CS154" i="6"/>
  <c r="CS153" i="6"/>
  <c r="CZ132" i="6"/>
  <c r="CM132" i="6"/>
  <c r="CR132" i="6"/>
  <c r="CV156" i="6"/>
  <c r="CU155" i="6"/>
  <c r="CO154" i="6"/>
  <c r="CT152" i="6"/>
  <c r="DA129" i="6"/>
  <c r="CS129" i="6"/>
  <c r="BA158" i="6"/>
  <c r="AZ152" i="6"/>
  <c r="AV152" i="6"/>
  <c r="CM148" i="6"/>
  <c r="CM138" i="6"/>
  <c r="CO132" i="6"/>
  <c r="CU131" i="6"/>
  <c r="CU129" i="6"/>
  <c r="CO129" i="6"/>
  <c r="CX118" i="6"/>
  <c r="BA154" i="6"/>
  <c r="CY153" i="6"/>
  <c r="CQ153" i="6"/>
  <c r="CW151" i="6"/>
  <c r="CZ150" i="6"/>
  <c r="CX146" i="6"/>
  <c r="CO142" i="6"/>
  <c r="CZ140" i="6"/>
  <c r="CR140" i="6"/>
  <c r="CU139" i="6"/>
  <c r="CX138" i="6"/>
  <c r="CY135" i="6"/>
  <c r="CM135" i="6"/>
  <c r="CQ135" i="6"/>
  <c r="CZ134" i="6"/>
  <c r="CV130" i="6"/>
  <c r="AZ127" i="6"/>
  <c r="BA157" i="6"/>
  <c r="CT149" i="6"/>
  <c r="CW148" i="6"/>
  <c r="DA147" i="6"/>
  <c r="DB147" i="6" s="1"/>
  <c r="DC147" i="6" s="1"/>
  <c r="CV146" i="6"/>
  <c r="CO146" i="6"/>
  <c r="DA145" i="6"/>
  <c r="CS145" i="6"/>
  <c r="CT142" i="6"/>
  <c r="CX140" i="6"/>
  <c r="CV138" i="6"/>
  <c r="CO138" i="6"/>
  <c r="CS137" i="6"/>
  <c r="CV136" i="6"/>
  <c r="CO136" i="6"/>
  <c r="AV136" i="6"/>
  <c r="CW135" i="6"/>
  <c r="CO152" i="6"/>
  <c r="CY143" i="6"/>
  <c r="CQ143" i="6"/>
  <c r="CU141" i="6"/>
  <c r="CW133" i="6"/>
  <c r="CX132" i="6"/>
  <c r="CT124" i="6"/>
  <c r="CW111" i="6"/>
  <c r="CM111" i="6"/>
  <c r="CU153" i="6"/>
  <c r="DA151" i="6"/>
  <c r="CS151" i="6"/>
  <c r="CO150" i="6"/>
  <c r="CY145" i="6"/>
  <c r="CQ145" i="6"/>
  <c r="CV144" i="6"/>
  <c r="CO144" i="6"/>
  <c r="AV144" i="6"/>
  <c r="CZ142" i="6"/>
  <c r="CY137" i="6"/>
  <c r="CQ137" i="6"/>
  <c r="CM136" i="6"/>
  <c r="CT136" i="6"/>
  <c r="CO134" i="6"/>
  <c r="DA126" i="6"/>
  <c r="CS126" i="6"/>
  <c r="CZ125" i="6"/>
  <c r="CR125" i="6"/>
  <c r="BA125" i="6"/>
  <c r="CZ122" i="6"/>
  <c r="CR122" i="6"/>
  <c r="CO148" i="6"/>
  <c r="CW143" i="6"/>
  <c r="CU133" i="6"/>
  <c r="CX121" i="6"/>
  <c r="CT144" i="6"/>
  <c r="CT134" i="6"/>
  <c r="CX130" i="6"/>
  <c r="CY127" i="6"/>
  <c r="CM127" i="6"/>
  <c r="CQ127" i="6"/>
  <c r="CY126" i="6"/>
  <c r="CM126" i="6"/>
  <c r="CQ126" i="6"/>
  <c r="CY123" i="6"/>
  <c r="CQ123" i="6"/>
  <c r="CX119" i="6"/>
  <c r="CO119" i="6"/>
  <c r="CV150" i="6"/>
  <c r="CQ149" i="6"/>
  <c r="BA149" i="6"/>
  <c r="CT148" i="6"/>
  <c r="CM147" i="6"/>
  <c r="CR146" i="6"/>
  <c r="CS143" i="6"/>
  <c r="CV142" i="6"/>
  <c r="CQ141" i="6"/>
  <c r="BA141" i="6"/>
  <c r="CT140" i="6"/>
  <c r="CR138" i="6"/>
  <c r="CS135" i="6"/>
  <c r="CV134" i="6"/>
  <c r="CQ133" i="6"/>
  <c r="BA133" i="6"/>
  <c r="CT132" i="6"/>
  <c r="CR130" i="6"/>
  <c r="DA125" i="6"/>
  <c r="CS125" i="6"/>
  <c r="AZ123" i="6"/>
  <c r="CW121" i="6"/>
  <c r="CX116" i="6"/>
  <c r="CV121" i="6"/>
  <c r="DB121" i="6" s="1"/>
  <c r="DC121" i="6" s="1"/>
  <c r="CO118" i="6"/>
  <c r="BA118" i="6"/>
  <c r="CY115" i="6"/>
  <c r="CY114" i="6"/>
  <c r="BA143" i="6"/>
  <c r="BA135" i="6"/>
  <c r="CM129" i="6"/>
  <c r="AV127" i="6"/>
  <c r="CX126" i="6"/>
  <c r="CX123" i="6"/>
  <c r="CO120" i="6"/>
  <c r="CU119" i="6"/>
  <c r="CZ112" i="6"/>
  <c r="CT111" i="6"/>
  <c r="CX110" i="6"/>
  <c r="DA109" i="6"/>
  <c r="CO109" i="6"/>
  <c r="CR153" i="6"/>
  <c r="CS150" i="6"/>
  <c r="CQ148" i="6"/>
  <c r="CR145" i="6"/>
  <c r="CS142" i="6"/>
  <c r="CQ140" i="6"/>
  <c r="CR137" i="6"/>
  <c r="CO135" i="6"/>
  <c r="CS134" i="6"/>
  <c r="CQ132" i="6"/>
  <c r="BA132" i="6"/>
  <c r="CR128" i="6"/>
  <c r="CO127" i="6"/>
  <c r="CU127" i="6"/>
  <c r="AV126" i="6"/>
  <c r="BA122" i="6"/>
  <c r="CM119" i="6"/>
  <c r="DA117" i="6"/>
  <c r="CS117" i="6"/>
  <c r="CW113" i="6"/>
  <c r="CM128" i="6"/>
  <c r="BA121" i="6"/>
  <c r="CZ120" i="6"/>
  <c r="CR120" i="6"/>
  <c r="CY117" i="6"/>
  <c r="BA115" i="6"/>
  <c r="CV115" i="6"/>
  <c r="BA114" i="6"/>
  <c r="CV114" i="6"/>
  <c r="AZ110" i="6"/>
  <c r="BA150" i="6"/>
  <c r="CX145" i="6"/>
  <c r="BA142" i="6"/>
  <c r="CX137" i="6"/>
  <c r="BA134" i="6"/>
  <c r="CW129" i="6"/>
  <c r="CO125" i="6"/>
  <c r="CQ124" i="6"/>
  <c r="CV124" i="6"/>
  <c r="CT122" i="6"/>
  <c r="CY120" i="6"/>
  <c r="CQ120" i="6"/>
  <c r="CM117" i="6"/>
  <c r="CS116" i="6"/>
  <c r="CR129" i="6"/>
  <c r="CO124" i="6"/>
  <c r="DA122" i="6"/>
  <c r="AZ122" i="6"/>
  <c r="CV118" i="6"/>
  <c r="CM118" i="6"/>
  <c r="CQ115" i="6"/>
  <c r="CM114" i="6"/>
  <c r="CM113" i="6"/>
  <c r="BA113" i="6"/>
  <c r="CS114" i="6"/>
  <c r="AV114" i="6"/>
  <c r="BA111" i="6"/>
  <c r="CY107" i="6"/>
  <c r="AZ68" i="6"/>
  <c r="CM116" i="6"/>
  <c r="CU111" i="6"/>
  <c r="CX107" i="6"/>
  <c r="AZ103" i="6"/>
  <c r="CO101" i="6"/>
  <c r="BA101" i="6"/>
  <c r="CV101" i="6"/>
  <c r="CM101" i="6"/>
  <c r="CX115" i="6"/>
  <c r="CV113" i="6"/>
  <c r="CW110" i="6"/>
  <c r="CZ109" i="6"/>
  <c r="CR109" i="6"/>
  <c r="CV108" i="6"/>
  <c r="BA108" i="6"/>
  <c r="CO107" i="6"/>
  <c r="CS106" i="6"/>
  <c r="CV103" i="6"/>
  <c r="BA103" i="6"/>
  <c r="CO103" i="6"/>
  <c r="CU92" i="6"/>
  <c r="CO92" i="6"/>
  <c r="CU89" i="6"/>
  <c r="CM109" i="6"/>
  <c r="CU108" i="6"/>
  <c r="CV105" i="6"/>
  <c r="CY104" i="6"/>
  <c r="CM104" i="6"/>
  <c r="CQ104" i="6"/>
  <c r="AV113" i="6"/>
  <c r="CY112" i="6"/>
  <c r="CQ112" i="6"/>
  <c r="CM108" i="6"/>
  <c r="CZ82" i="6"/>
  <c r="CM82" i="6"/>
  <c r="CR82" i="6"/>
  <c r="BA110" i="6"/>
  <c r="CU102" i="6"/>
  <c r="DA100" i="6"/>
  <c r="CQ107" i="6"/>
  <c r="BA107" i="6"/>
  <c r="CY103" i="6"/>
  <c r="CT101" i="6"/>
  <c r="CR100" i="6"/>
  <c r="CO94" i="6"/>
  <c r="BA94" i="6"/>
  <c r="CV94" i="6"/>
  <c r="CT88" i="6"/>
  <c r="BA112" i="6"/>
  <c r="BA104" i="6"/>
  <c r="DA98" i="6"/>
  <c r="CS98" i="6"/>
  <c r="AZ97" i="6"/>
  <c r="CO112" i="6"/>
  <c r="CQ109" i="6"/>
  <c r="CM107" i="6"/>
  <c r="CO104" i="6"/>
  <c r="BA97" i="6"/>
  <c r="CV97" i="6"/>
  <c r="CO97" i="6"/>
  <c r="CM92" i="6"/>
  <c r="BA106" i="6"/>
  <c r="CY102" i="6"/>
  <c r="CU93" i="6"/>
  <c r="CW90" i="6"/>
  <c r="CX101" i="6"/>
  <c r="CU99" i="6"/>
  <c r="CV96" i="6"/>
  <c r="BA96" i="6"/>
  <c r="CO96" i="6"/>
  <c r="CS97" i="6"/>
  <c r="CT95" i="6"/>
  <c r="CX94" i="6"/>
  <c r="CW93" i="6"/>
  <c r="CV88" i="6"/>
  <c r="BA87" i="6"/>
  <c r="BA86" i="6"/>
  <c r="CV86" i="6"/>
  <c r="CS80" i="6"/>
  <c r="CS95" i="6"/>
  <c r="AV95" i="6"/>
  <c r="CS94" i="6"/>
  <c r="CV92" i="6"/>
  <c r="CX90" i="6"/>
  <c r="CO88" i="6"/>
  <c r="CU88" i="6"/>
  <c r="DA85" i="6"/>
  <c r="DA80" i="6"/>
  <c r="CR99" i="6"/>
  <c r="DA95" i="6"/>
  <c r="CU95" i="6"/>
  <c r="DA94" i="6"/>
  <c r="CZ93" i="6"/>
  <c r="CY92" i="6"/>
  <c r="AV91" i="6"/>
  <c r="CO90" i="6"/>
  <c r="CO89" i="6"/>
  <c r="BA89" i="6"/>
  <c r="BA88" i="6"/>
  <c r="BA99" i="6"/>
  <c r="CT94" i="6"/>
  <c r="DA93" i="6"/>
  <c r="DA89" i="6"/>
  <c r="CR86" i="6"/>
  <c r="CY84" i="6"/>
  <c r="CQ84" i="6"/>
  <c r="AZ83" i="6"/>
  <c r="CZ89" i="6"/>
  <c r="CR89" i="6"/>
  <c r="CQ86" i="6"/>
  <c r="CX84" i="6"/>
  <c r="CW82" i="6"/>
  <c r="CR78" i="6"/>
  <c r="CY76" i="6"/>
  <c r="CQ76" i="6"/>
  <c r="CY75" i="6"/>
  <c r="CM75" i="6"/>
  <c r="CQ75" i="6"/>
  <c r="CU74" i="6"/>
  <c r="CY70" i="6"/>
  <c r="CQ70" i="6"/>
  <c r="CM70" i="6"/>
  <c r="CM99" i="6"/>
  <c r="CZ96" i="6"/>
  <c r="CM93" i="6"/>
  <c r="CU91" i="6"/>
  <c r="DB91" i="6" s="1"/>
  <c r="DC91" i="6" s="1"/>
  <c r="CM89" i="6"/>
  <c r="CY86" i="6"/>
  <c r="CM85" i="6"/>
  <c r="BA85" i="6"/>
  <c r="CO85" i="6"/>
  <c r="CV85" i="6"/>
  <c r="AV85" i="6"/>
  <c r="CR83" i="6"/>
  <c r="CV82" i="6"/>
  <c r="CO82" i="6"/>
  <c r="BA82" i="6"/>
  <c r="CV77" i="6"/>
  <c r="BA77" i="6"/>
  <c r="CM74" i="6"/>
  <c r="CT74" i="6"/>
  <c r="CX70" i="6"/>
  <c r="CY95" i="6"/>
  <c r="CT91" i="6"/>
  <c r="CU87" i="6"/>
  <c r="AZ85" i="6"/>
  <c r="DA83" i="6"/>
  <c r="CS83" i="6"/>
  <c r="CT80" i="6"/>
  <c r="CO80" i="6"/>
  <c r="CX86" i="6"/>
  <c r="CT83" i="6"/>
  <c r="CU80" i="6"/>
  <c r="CM78" i="6"/>
  <c r="CU77" i="6"/>
  <c r="CR75" i="6"/>
  <c r="BA74" i="6"/>
  <c r="AV80" i="6"/>
  <c r="CX79" i="6"/>
  <c r="CX76" i="6"/>
  <c r="CU85" i="6"/>
  <c r="CZ81" i="6"/>
  <c r="CR81" i="6"/>
  <c r="CW79" i="6"/>
  <c r="CS72" i="6"/>
  <c r="CY81" i="6"/>
  <c r="CQ81" i="6"/>
  <c r="CM81" i="6"/>
  <c r="CO79" i="6"/>
  <c r="CO76" i="6"/>
  <c r="CW69" i="6"/>
  <c r="DA78" i="6"/>
  <c r="CS78" i="6"/>
  <c r="CW58" i="6"/>
  <c r="CV84" i="6"/>
  <c r="CO78" i="6"/>
  <c r="CV76" i="6"/>
  <c r="CO75" i="6"/>
  <c r="CX73" i="6"/>
  <c r="CU71" i="6"/>
  <c r="CV68" i="6"/>
  <c r="DB68" i="6" s="1"/>
  <c r="DC68" i="6" s="1"/>
  <c r="CO68" i="6"/>
  <c r="CR67" i="6"/>
  <c r="DA64" i="6"/>
  <c r="CS64" i="6"/>
  <c r="CV56" i="6"/>
  <c r="CO56" i="6"/>
  <c r="BA56" i="6"/>
  <c r="CX75" i="6"/>
  <c r="AV74" i="6"/>
  <c r="CW73" i="6"/>
  <c r="CO71" i="6"/>
  <c r="CY67" i="6"/>
  <c r="CQ67" i="6"/>
  <c r="CV63" i="6"/>
  <c r="CO63" i="6"/>
  <c r="BA79" i="6"/>
  <c r="CZ72" i="6"/>
  <c r="CR72" i="6"/>
  <c r="CM72" i="6"/>
  <c r="AV69" i="6"/>
  <c r="CM68" i="6"/>
  <c r="CU66" i="6"/>
  <c r="DB66" i="6" s="1"/>
  <c r="DC66" i="6" s="1"/>
  <c r="DK66" i="6" s="1"/>
  <c r="CY62" i="6"/>
  <c r="CQ62" i="6"/>
  <c r="BA84" i="6"/>
  <c r="BA70" i="6"/>
  <c r="CT69" i="6"/>
  <c r="AZ69" i="6"/>
  <c r="CO66" i="6"/>
  <c r="BA63" i="6"/>
  <c r="CX52" i="6"/>
  <c r="CO52" i="6"/>
  <c r="CS50" i="6"/>
  <c r="DA69" i="6"/>
  <c r="CS69" i="6"/>
  <c r="CX65" i="6"/>
  <c r="CY73" i="6"/>
  <c r="CM73" i="6"/>
  <c r="CQ73" i="6"/>
  <c r="CV71" i="6"/>
  <c r="CO70" i="6"/>
  <c r="CW68" i="6"/>
  <c r="CT47" i="6"/>
  <c r="AZ72" i="6"/>
  <c r="CO64" i="6"/>
  <c r="CT61" i="6"/>
  <c r="CY59" i="6"/>
  <c r="CQ59" i="6"/>
  <c r="BA66" i="6"/>
  <c r="CM64" i="6"/>
  <c r="CR60" i="6"/>
  <c r="AZ59" i="6"/>
  <c r="CQ52" i="6"/>
  <c r="CT50" i="6"/>
  <c r="CV58" i="6"/>
  <c r="CM58" i="6"/>
  <c r="CO58" i="6"/>
  <c r="BA73" i="6"/>
  <c r="CQ65" i="6"/>
  <c r="BA65" i="6"/>
  <c r="BA62" i="6"/>
  <c r="CV60" i="6"/>
  <c r="CO60" i="6"/>
  <c r="CT59" i="6"/>
  <c r="CX57" i="6"/>
  <c r="DA56" i="6"/>
  <c r="CS56" i="6"/>
  <c r="CV48" i="6"/>
  <c r="BA48" i="6"/>
  <c r="CO48" i="6"/>
  <c r="CZ56" i="6"/>
  <c r="CR56" i="6"/>
  <c r="CM56" i="6"/>
  <c r="CW55" i="6"/>
  <c r="CW54" i="6"/>
  <c r="AZ54" i="6"/>
  <c r="CR51" i="6"/>
  <c r="CW50" i="6"/>
  <c r="CU61" i="6"/>
  <c r="AZ61" i="6"/>
  <c r="CZ59" i="6"/>
  <c r="CR59" i="6"/>
  <c r="BA55" i="6"/>
  <c r="CV55" i="6"/>
  <c r="AZ43" i="6"/>
  <c r="AV61" i="6"/>
  <c r="CW57" i="6"/>
  <c r="CZ54" i="6"/>
  <c r="BA50" i="6"/>
  <c r="DA49" i="6"/>
  <c r="CS49" i="6"/>
  <c r="CM48" i="6"/>
  <c r="CT56" i="6"/>
  <c r="CZ52" i="6"/>
  <c r="CR52" i="6"/>
  <c r="BA46" i="6"/>
  <c r="CO46" i="6"/>
  <c r="CT46" i="6"/>
  <c r="AZ44" i="6"/>
  <c r="CU58" i="6"/>
  <c r="CQ55" i="6"/>
  <c r="CU55" i="6"/>
  <c r="CT49" i="6"/>
  <c r="CW49" i="6"/>
  <c r="DA46" i="6"/>
  <c r="CS46" i="6"/>
  <c r="CX60" i="6"/>
  <c r="BA59" i="6"/>
  <c r="CT58" i="6"/>
  <c r="CX53" i="6"/>
  <c r="CV45" i="6"/>
  <c r="CO45" i="6"/>
  <c r="CW60" i="6"/>
  <c r="CY57" i="6"/>
  <c r="CM57" i="6"/>
  <c r="CQ57" i="6"/>
  <c r="CO54" i="6"/>
  <c r="BA51" i="6"/>
  <c r="CX47" i="6"/>
  <c r="CZ53" i="6"/>
  <c r="CW52" i="6"/>
  <c r="CU51" i="6"/>
  <c r="BA49" i="6"/>
  <c r="CU48" i="6"/>
  <c r="AV45" i="6"/>
  <c r="CM54" i="6"/>
  <c r="CV50" i="6"/>
  <c r="CM43" i="6"/>
  <c r="CZ41" i="6"/>
  <c r="CR41" i="6"/>
  <c r="CT53" i="6"/>
  <c r="CX50" i="6"/>
  <c r="CY47" i="6"/>
  <c r="CQ47" i="6"/>
  <c r="CM45" i="6"/>
  <c r="CZ44" i="6"/>
  <c r="CR44" i="6"/>
  <c r="CY40" i="6"/>
  <c r="CQ40" i="6"/>
  <c r="CY44" i="6"/>
  <c r="CQ44" i="6"/>
  <c r="CV42" i="6"/>
  <c r="BA42" i="6"/>
  <c r="AZ39" i="6"/>
  <c r="CS33" i="6"/>
  <c r="CY54" i="6"/>
  <c r="CO50" i="6"/>
  <c r="CO49" i="6"/>
  <c r="CW45" i="6"/>
  <c r="CX43" i="6"/>
  <c r="CY41" i="6"/>
  <c r="CQ41" i="6"/>
  <c r="CX40" i="6"/>
  <c r="CU37" i="6"/>
  <c r="CO37" i="6"/>
  <c r="CV31" i="6"/>
  <c r="BA31" i="6"/>
  <c r="BA47" i="6"/>
  <c r="CO43" i="6"/>
  <c r="CU43" i="6"/>
  <c r="CU35" i="6"/>
  <c r="CT43" i="6"/>
  <c r="CM42" i="6"/>
  <c r="CU41" i="6"/>
  <c r="CO39" i="6"/>
  <c r="CT39" i="6"/>
  <c r="CU36" i="6"/>
  <c r="DA45" i="6"/>
  <c r="CW38" i="6"/>
  <c r="CY37" i="6"/>
  <c r="CM37" i="6"/>
  <c r="CQ37" i="6"/>
  <c r="CS35" i="6"/>
  <c r="CY34" i="6"/>
  <c r="CQ34" i="6"/>
  <c r="CM34" i="6"/>
  <c r="CT30" i="6"/>
  <c r="CY27" i="6"/>
  <c r="CQ27" i="6"/>
  <c r="CX42" i="6"/>
  <c r="CR39" i="6"/>
  <c r="CX32" i="6"/>
  <c r="CW42" i="6"/>
  <c r="DA41" i="6"/>
  <c r="CY39" i="6"/>
  <c r="CQ39" i="6"/>
  <c r="CW37" i="6"/>
  <c r="AZ34" i="6"/>
  <c r="CX33" i="6"/>
  <c r="CZ30" i="6"/>
  <c r="CV38" i="6"/>
  <c r="CT36" i="6"/>
  <c r="CO32" i="6"/>
  <c r="BA32" i="6"/>
  <c r="CV28" i="6"/>
  <c r="CO28" i="6"/>
  <c r="BA28" i="6"/>
  <c r="BA44" i="6"/>
  <c r="CV40" i="6"/>
  <c r="BA39" i="6"/>
  <c r="CO38" i="6"/>
  <c r="CM35" i="6"/>
  <c r="CT38" i="6"/>
  <c r="CZ36" i="6"/>
  <c r="CZ34" i="6"/>
  <c r="CR34" i="6"/>
  <c r="DA39" i="6"/>
  <c r="CS39" i="6"/>
  <c r="BA35" i="6"/>
  <c r="CV35" i="6"/>
  <c r="CZ29" i="6"/>
  <c r="CR29" i="6"/>
  <c r="CU31" i="6"/>
  <c r="CV26" i="6"/>
  <c r="CO26" i="6"/>
  <c r="BA26" i="6"/>
  <c r="CM26" i="6"/>
  <c r="CM23" i="6"/>
  <c r="CZ18" i="6"/>
  <c r="CR18" i="6"/>
  <c r="CM18" i="6"/>
  <c r="CW33" i="6"/>
  <c r="DA31" i="6"/>
  <c r="CZ24" i="6"/>
  <c r="DB24" i="6" s="1"/>
  <c r="DC24" i="6" s="1"/>
  <c r="DQ24" i="6" s="1"/>
  <c r="CR24" i="6"/>
  <c r="CU33" i="6"/>
  <c r="CM31" i="6"/>
  <c r="CM28" i="6"/>
  <c r="CM32" i="6"/>
  <c r="CR32" i="6"/>
  <c r="DB32" i="6" s="1"/>
  <c r="DC32" i="6" s="1"/>
  <c r="BA30" i="6"/>
  <c r="CO30" i="6"/>
  <c r="CV29" i="6"/>
  <c r="BA29" i="6"/>
  <c r="CX28" i="6"/>
  <c r="AZ26" i="6"/>
  <c r="DA23" i="6"/>
  <c r="CV34" i="6"/>
  <c r="CT26" i="6"/>
  <c r="DB26" i="6" s="1"/>
  <c r="DC26" i="6" s="1"/>
  <c r="CX24" i="6"/>
  <c r="CW25" i="6"/>
  <c r="CO25" i="6"/>
  <c r="CU30" i="6"/>
  <c r="CM29" i="6"/>
  <c r="DA27" i="6"/>
  <c r="CS27" i="6"/>
  <c r="CO18" i="6"/>
  <c r="CT18" i="6"/>
  <c r="CS22" i="6"/>
  <c r="CV24" i="6"/>
  <c r="CM24" i="6"/>
  <c r="DA21" i="6"/>
  <c r="CS21" i="6"/>
  <c r="CV20" i="6"/>
  <c r="CM21" i="6"/>
  <c r="CT20" i="6"/>
  <c r="CW17" i="6"/>
  <c r="CY19" i="6"/>
  <c r="CM19" i="6"/>
  <c r="CQ19" i="6"/>
  <c r="BA27" i="6"/>
  <c r="CX22" i="6"/>
  <c r="AZ18" i="6"/>
  <c r="CU17" i="6"/>
  <c r="DB17" i="6" s="1"/>
  <c r="DC17" i="6" s="1"/>
  <c r="DE17" i="6" s="1"/>
  <c r="CU23" i="6"/>
  <c r="CO21" i="6"/>
  <c r="CW19" i="6"/>
  <c r="BA18" i="6"/>
  <c r="CO17" i="6"/>
  <c r="CO23" i="6"/>
  <c r="CM16" i="6"/>
  <c r="CQ16" i="6"/>
  <c r="BF16" i="6"/>
  <c r="CV16" i="6"/>
  <c r="BH16" i="6"/>
  <c r="CO16" i="6"/>
  <c r="BA16" i="6"/>
  <c r="BB16" i="6"/>
  <c r="BK16" i="6"/>
  <c r="DA16" i="6"/>
  <c r="BJ16" i="6"/>
  <c r="CR16" i="6"/>
  <c r="BD16" i="6"/>
  <c r="BL16" i="6"/>
  <c r="BM16" i="6"/>
  <c r="BE16" i="6"/>
  <c r="BG16" i="6"/>
  <c r="CW16" i="6"/>
  <c r="N16" i="1"/>
  <c r="O16" i="1"/>
  <c r="K16" i="1"/>
  <c r="F16" i="1"/>
  <c r="R16" i="1"/>
  <c r="V16" i="1"/>
  <c r="FO16" i="1"/>
  <c r="FB16" i="1"/>
  <c r="FE16" i="1" s="1"/>
  <c r="FA16" i="1"/>
  <c r="G17" i="1"/>
  <c r="G33" i="1"/>
  <c r="G18" i="1"/>
  <c r="G19" i="1"/>
  <c r="G20" i="1"/>
  <c r="G21" i="1"/>
  <c r="G22" i="1"/>
  <c r="G23" i="1"/>
  <c r="G24" i="1"/>
  <c r="G25" i="1"/>
  <c r="G26" i="1"/>
  <c r="G27" i="1"/>
  <c r="G28" i="1"/>
  <c r="G29" i="1"/>
  <c r="FD17" i="1"/>
  <c r="FD18" i="1"/>
  <c r="FD19" i="1"/>
  <c r="FD20" i="1"/>
  <c r="FD21" i="1"/>
  <c r="FD22" i="1"/>
  <c r="FD23" i="1"/>
  <c r="FD24" i="1"/>
  <c r="FD25" i="1"/>
  <c r="FD26" i="1"/>
  <c r="FD27" i="1"/>
  <c r="FD28" i="1"/>
  <c r="FD29" i="1"/>
  <c r="FD16" i="1"/>
  <c r="FC16" i="1"/>
  <c r="DK215" i="6" l="1"/>
  <c r="DM215" i="6"/>
  <c r="DX215" i="6" s="1"/>
  <c r="DO215" i="6"/>
  <c r="DD215" i="6"/>
  <c r="DH215" i="6" s="1"/>
  <c r="DE215" i="6"/>
  <c r="DF215" i="6"/>
  <c r="DL215" i="6"/>
  <c r="DP215" i="6"/>
  <c r="DN215" i="6"/>
  <c r="DT215" i="6" s="1"/>
  <c r="DZ215" i="6" s="1"/>
  <c r="DJ215" i="6"/>
  <c r="DQ215" i="6"/>
  <c r="DJ220" i="6"/>
  <c r="DL220" i="6"/>
  <c r="DN220" i="6"/>
  <c r="DT220" i="6" s="1"/>
  <c r="DZ220" i="6" s="1"/>
  <c r="DM220" i="6"/>
  <c r="DX220" i="6" s="1"/>
  <c r="DO220" i="6"/>
  <c r="DP220" i="6"/>
  <c r="DK220" i="6"/>
  <c r="DE220" i="6"/>
  <c r="DF220" i="6"/>
  <c r="DD220" i="6"/>
  <c r="DH220" i="6" s="1"/>
  <c r="DQ220" i="6"/>
  <c r="DO217" i="6"/>
  <c r="DK217" i="6"/>
  <c r="DL217" i="6"/>
  <c r="DM217" i="6"/>
  <c r="DX217" i="6" s="1"/>
  <c r="DD217" i="6"/>
  <c r="DH217" i="6" s="1"/>
  <c r="DJ217" i="6"/>
  <c r="DN217" i="6"/>
  <c r="DT217" i="6" s="1"/>
  <c r="DZ217" i="6" s="1"/>
  <c r="DQ217" i="6"/>
  <c r="DP217" i="6"/>
  <c r="DF217" i="6"/>
  <c r="DE217" i="6"/>
  <c r="DO222" i="6"/>
  <c r="DN222" i="6"/>
  <c r="DT222" i="6" s="1"/>
  <c r="DZ222" i="6" s="1"/>
  <c r="DE222" i="6"/>
  <c r="DF222" i="6"/>
  <c r="DM222" i="6"/>
  <c r="DX222" i="6" s="1"/>
  <c r="DD222" i="6"/>
  <c r="DH222" i="6" s="1"/>
  <c r="DQ222" i="6"/>
  <c r="DL222" i="6"/>
  <c r="DK222" i="6"/>
  <c r="DP222" i="6"/>
  <c r="DJ222" i="6"/>
  <c r="DN209" i="6"/>
  <c r="DT209" i="6" s="1"/>
  <c r="DO209" i="6"/>
  <c r="DP209" i="6"/>
  <c r="DL209" i="6"/>
  <c r="DM209" i="6"/>
  <c r="DX209" i="6" s="1"/>
  <c r="DD209" i="6"/>
  <c r="DH209" i="6" s="1"/>
  <c r="DE209" i="6"/>
  <c r="DK209" i="6"/>
  <c r="DQ209" i="6"/>
  <c r="DF209" i="6"/>
  <c r="DJ209" i="6"/>
  <c r="DL224" i="6"/>
  <c r="DD224" i="6"/>
  <c r="DH224" i="6" s="1"/>
  <c r="DP224" i="6"/>
  <c r="DE224" i="6"/>
  <c r="DO224" i="6"/>
  <c r="DJ224" i="6"/>
  <c r="DQ224" i="6"/>
  <c r="DN224" i="6"/>
  <c r="DT224" i="6" s="1"/>
  <c r="DZ224" i="6" s="1"/>
  <c r="DK224" i="6"/>
  <c r="DM224" i="6"/>
  <c r="DX224" i="6" s="1"/>
  <c r="DF224" i="6"/>
  <c r="DO229" i="6"/>
  <c r="DD229" i="6"/>
  <c r="DH229" i="6" s="1"/>
  <c r="DK229" i="6"/>
  <c r="DL229" i="6"/>
  <c r="DM229" i="6"/>
  <c r="DX229" i="6" s="1"/>
  <c r="DE229" i="6"/>
  <c r="DF229" i="6"/>
  <c r="DN229" i="6"/>
  <c r="DT229" i="6" s="1"/>
  <c r="DZ229" i="6" s="1"/>
  <c r="DJ229" i="6"/>
  <c r="DP229" i="6"/>
  <c r="DQ229" i="6"/>
  <c r="DQ208" i="6"/>
  <c r="DJ208" i="6"/>
  <c r="DE208" i="6"/>
  <c r="DO208" i="6"/>
  <c r="DP208" i="6"/>
  <c r="DD208" i="6"/>
  <c r="DH208" i="6" s="1"/>
  <c r="DF208" i="6"/>
  <c r="DN208" i="6"/>
  <c r="DT208" i="6" s="1"/>
  <c r="DM208" i="6"/>
  <c r="DX208" i="6" s="1"/>
  <c r="DL208" i="6"/>
  <c r="DK208" i="6"/>
  <c r="ET221" i="6"/>
  <c r="DD221" i="6"/>
  <c r="DH221" i="6" s="1"/>
  <c r="DE221" i="6"/>
  <c r="DO221" i="6"/>
  <c r="DQ221" i="6"/>
  <c r="DJ221" i="6"/>
  <c r="DF221" i="6"/>
  <c r="DN221" i="6"/>
  <c r="DT221" i="6" s="1"/>
  <c r="DZ221" i="6" s="1"/>
  <c r="DP221" i="6"/>
  <c r="DK221" i="6"/>
  <c r="DL221" i="6"/>
  <c r="DM221" i="6"/>
  <c r="DX221" i="6" s="1"/>
  <c r="DP211" i="6"/>
  <c r="DJ211" i="6"/>
  <c r="DQ211" i="6"/>
  <c r="DF211" i="6"/>
  <c r="DN211" i="6"/>
  <c r="DT211" i="6" s="1"/>
  <c r="DO211" i="6"/>
  <c r="DK211" i="6"/>
  <c r="DM211" i="6"/>
  <c r="DX211" i="6" s="1"/>
  <c r="DE211" i="6"/>
  <c r="DL211" i="6"/>
  <c r="DD211" i="6"/>
  <c r="DH211" i="6" s="1"/>
  <c r="DN228" i="6"/>
  <c r="DT228" i="6" s="1"/>
  <c r="DZ228" i="6" s="1"/>
  <c r="DJ228" i="6"/>
  <c r="DD228" i="6"/>
  <c r="DH228" i="6" s="1"/>
  <c r="DK228" i="6"/>
  <c r="DL228" i="6"/>
  <c r="DO228" i="6"/>
  <c r="DP228" i="6"/>
  <c r="DQ228" i="6"/>
  <c r="DE228" i="6"/>
  <c r="DM228" i="6"/>
  <c r="DX228" i="6" s="1"/>
  <c r="DF228" i="6"/>
  <c r="DQ219" i="6"/>
  <c r="DE219" i="6"/>
  <c r="DF219" i="6"/>
  <c r="DM219" i="6"/>
  <c r="DX219" i="6" s="1"/>
  <c r="DK219" i="6"/>
  <c r="DN219" i="6"/>
  <c r="DT219" i="6" s="1"/>
  <c r="DZ219" i="6" s="1"/>
  <c r="DO219" i="6"/>
  <c r="DD219" i="6"/>
  <c r="DH219" i="6" s="1"/>
  <c r="DP219" i="6"/>
  <c r="DL219" i="6"/>
  <c r="DJ219" i="6"/>
  <c r="EE218" i="6"/>
  <c r="CA218" i="6"/>
  <c r="DL212" i="6"/>
  <c r="DM212" i="6"/>
  <c r="DX212" i="6" s="1"/>
  <c r="DN212" i="6"/>
  <c r="DT212" i="6" s="1"/>
  <c r="DZ212" i="6" s="1"/>
  <c r="DD212" i="6"/>
  <c r="DH212" i="6" s="1"/>
  <c r="DE212" i="6"/>
  <c r="DF212" i="6"/>
  <c r="DK212" i="6"/>
  <c r="DJ212" i="6"/>
  <c r="DP212" i="6"/>
  <c r="DO212" i="6"/>
  <c r="DQ212" i="6"/>
  <c r="BZ216" i="6"/>
  <c r="BR216" i="6"/>
  <c r="BV216" i="6"/>
  <c r="BS216" i="6"/>
  <c r="EH216" i="6" s="1"/>
  <c r="BT216" i="6"/>
  <c r="ET222" i="6"/>
  <c r="EF222" i="6"/>
  <c r="EJ222" i="6" s="1"/>
  <c r="EK222" i="6" s="1"/>
  <c r="AJ222" i="6" s="1"/>
  <c r="BV226" i="6"/>
  <c r="BQ226" i="6"/>
  <c r="BY226" i="6"/>
  <c r="BS226" i="6"/>
  <c r="BT226" i="6"/>
  <c r="DE214" i="6"/>
  <c r="DP214" i="6"/>
  <c r="DF214" i="6"/>
  <c r="DM214" i="6"/>
  <c r="DX214" i="6" s="1"/>
  <c r="DN214" i="6"/>
  <c r="DT214" i="6" s="1"/>
  <c r="DZ214" i="6" s="1"/>
  <c r="DB218" i="6"/>
  <c r="DC218" i="6" s="1"/>
  <c r="EE229" i="6"/>
  <c r="CA229" i="6"/>
  <c r="EH209" i="6"/>
  <c r="DL214" i="6"/>
  <c r="EE213" i="6"/>
  <c r="CA213" i="6"/>
  <c r="BX217" i="6"/>
  <c r="BW216" i="6"/>
  <c r="BX214" i="6"/>
  <c r="BZ214" i="6"/>
  <c r="BP214" i="6"/>
  <c r="BQ214" i="6"/>
  <c r="BR214" i="6"/>
  <c r="BT214" i="6"/>
  <c r="BQ225" i="6"/>
  <c r="EG225" i="6" s="1"/>
  <c r="BR225" i="6"/>
  <c r="EG209" i="6"/>
  <c r="BP220" i="6"/>
  <c r="BT220" i="6"/>
  <c r="BU220" i="6"/>
  <c r="BX220" i="6"/>
  <c r="BR220" i="6"/>
  <c r="EF223" i="6"/>
  <c r="EJ223" i="6" s="1"/>
  <c r="EK223" i="6" s="1"/>
  <c r="AJ223" i="6" s="1"/>
  <c r="ET223" i="6"/>
  <c r="EE224" i="6"/>
  <c r="CA224" i="6"/>
  <c r="DQ214" i="6"/>
  <c r="BR211" i="6"/>
  <c r="BZ211" i="6"/>
  <c r="BS211" i="6"/>
  <c r="BT211" i="6"/>
  <c r="BY211" i="6"/>
  <c r="BP211" i="6"/>
  <c r="BQ211" i="6"/>
  <c r="EG211" i="6" s="1"/>
  <c r="BX211" i="6"/>
  <c r="DB210" i="6"/>
  <c r="DC210" i="6" s="1"/>
  <c r="BS213" i="6"/>
  <c r="BT213" i="6"/>
  <c r="BU213" i="6"/>
  <c r="EH213" i="6" s="1"/>
  <c r="BW214" i="6"/>
  <c r="BU218" i="6"/>
  <c r="BU225" i="6"/>
  <c r="EH225" i="6" s="1"/>
  <c r="BP218" i="6"/>
  <c r="EG218" i="6" s="1"/>
  <c r="BY225" i="6"/>
  <c r="BZ225" i="6"/>
  <c r="BP225" i="6"/>
  <c r="EG227" i="6"/>
  <c r="BV220" i="6"/>
  <c r="BX226" i="6"/>
  <c r="ET209" i="6"/>
  <c r="EF209" i="6"/>
  <c r="BU226" i="6"/>
  <c r="EE211" i="6"/>
  <c r="AF211" i="6"/>
  <c r="AG211" i="6" s="1"/>
  <c r="DB216" i="6"/>
  <c r="DC216" i="6" s="1"/>
  <c r="BZ212" i="6"/>
  <c r="BS214" i="6"/>
  <c r="BT212" i="6"/>
  <c r="DD214" i="6"/>
  <c r="DH214" i="6" s="1"/>
  <c r="EG210" i="6"/>
  <c r="BW215" i="6"/>
  <c r="BY215" i="6"/>
  <c r="BO215" i="6"/>
  <c r="BQ215" i="6"/>
  <c r="BT215" i="6"/>
  <c r="BU215" i="6"/>
  <c r="EH215" i="6" s="1"/>
  <c r="BV215" i="6"/>
  <c r="BS219" i="6"/>
  <c r="BW219" i="6"/>
  <c r="BX219" i="6"/>
  <c r="BY219" i="6"/>
  <c r="BO219" i="6"/>
  <c r="BP219" i="6"/>
  <c r="BQ219" i="6"/>
  <c r="EG219" i="6" s="1"/>
  <c r="BY216" i="6"/>
  <c r="BZ219" i="6"/>
  <c r="BU210" i="6"/>
  <c r="BV210" i="6"/>
  <c r="BO210" i="6"/>
  <c r="BW210" i="6"/>
  <c r="BS210" i="6"/>
  <c r="BT210" i="6"/>
  <c r="BQ220" i="6"/>
  <c r="EG213" i="6"/>
  <c r="DB225" i="6"/>
  <c r="DC225" i="6" s="1"/>
  <c r="DO214" i="6"/>
  <c r="DB227" i="6"/>
  <c r="DC227" i="6" s="1"/>
  <c r="BS208" i="6"/>
  <c r="BT208" i="6"/>
  <c r="BQ208" i="6"/>
  <c r="EG208" i="6" s="1"/>
  <c r="BR208" i="6"/>
  <c r="BY208" i="6"/>
  <c r="BZ208" i="6"/>
  <c r="BP228" i="6"/>
  <c r="BX228" i="6"/>
  <c r="BT228" i="6"/>
  <c r="BU228" i="6"/>
  <c r="BY228" i="6"/>
  <c r="BQ228" i="6"/>
  <c r="DB226" i="6"/>
  <c r="DC226" i="6" s="1"/>
  <c r="BW225" i="6"/>
  <c r="BT225" i="6"/>
  <c r="BO225" i="6"/>
  <c r="BV225" i="6"/>
  <c r="CA208" i="6"/>
  <c r="EE208" i="6"/>
  <c r="BW226" i="6"/>
  <c r="BY210" i="6"/>
  <c r="BU214" i="6"/>
  <c r="BX210" i="6"/>
  <c r="BY214" i="6"/>
  <c r="BY220" i="6"/>
  <c r="BY213" i="6"/>
  <c r="CA223" i="6"/>
  <c r="EE223" i="6"/>
  <c r="CA209" i="6"/>
  <c r="EE209" i="6"/>
  <c r="AF209" i="6"/>
  <c r="AG209" i="6" s="1"/>
  <c r="BO228" i="6"/>
  <c r="BO226" i="6"/>
  <c r="ET229" i="6"/>
  <c r="BW208" i="6"/>
  <c r="BT219" i="6"/>
  <c r="BR226" i="6"/>
  <c r="BV211" i="6"/>
  <c r="BQ212" i="6"/>
  <c r="BS215" i="6"/>
  <c r="BS220" i="6"/>
  <c r="BP213" i="6"/>
  <c r="BP216" i="6"/>
  <c r="EG216" i="6" s="1"/>
  <c r="BP215" i="6"/>
  <c r="BQ221" i="6"/>
  <c r="EG221" i="6" s="1"/>
  <c r="BV221" i="6"/>
  <c r="BW221" i="6"/>
  <c r="BY221" i="6"/>
  <c r="BU221" i="6"/>
  <c r="EH221" i="6" s="1"/>
  <c r="BO221" i="6"/>
  <c r="BZ221" i="6"/>
  <c r="BU211" i="6"/>
  <c r="ET224" i="6"/>
  <c r="EU224" i="6" s="1"/>
  <c r="EF224" i="6"/>
  <c r="EJ224" i="6" s="1"/>
  <c r="EK224" i="6" s="1"/>
  <c r="AJ224" i="6" s="1"/>
  <c r="BW228" i="6"/>
  <c r="CA222" i="6"/>
  <c r="EE222" i="6"/>
  <c r="BQ229" i="6"/>
  <c r="EG229" i="6" s="1"/>
  <c r="BY229" i="6"/>
  <c r="BV229" i="6"/>
  <c r="BZ229" i="6"/>
  <c r="BR229" i="6"/>
  <c r="EF229" i="6" s="1"/>
  <c r="BS229" i="6"/>
  <c r="BU229" i="6"/>
  <c r="EH229" i="6" s="1"/>
  <c r="BP226" i="6"/>
  <c r="EG224" i="6"/>
  <c r="BZ226" i="6"/>
  <c r="BO220" i="6"/>
  <c r="BX216" i="6"/>
  <c r="DB223" i="6"/>
  <c r="DC223" i="6" s="1"/>
  <c r="BQ217" i="6"/>
  <c r="EG217" i="6" s="1"/>
  <c r="BY217" i="6"/>
  <c r="BW217" i="6"/>
  <c r="BO217" i="6"/>
  <c r="BU217" i="6"/>
  <c r="BV217" i="6"/>
  <c r="BV218" i="6"/>
  <c r="BR218" i="6"/>
  <c r="BT218" i="6"/>
  <c r="BZ218" i="6"/>
  <c r="BS218" i="6"/>
  <c r="BW212" i="6"/>
  <c r="BX212" i="6"/>
  <c r="BO212" i="6"/>
  <c r="BP212" i="6"/>
  <c r="BV212" i="6"/>
  <c r="DB213" i="6"/>
  <c r="DC213" i="6" s="1"/>
  <c r="BY218" i="6"/>
  <c r="BP217" i="6"/>
  <c r="BO216" i="6"/>
  <c r="BO214" i="6"/>
  <c r="BW220" i="6"/>
  <c r="BT217" i="6"/>
  <c r="BU219" i="6"/>
  <c r="EH219" i="6" s="1"/>
  <c r="BR228" i="6"/>
  <c r="BR217" i="6"/>
  <c r="BX221" i="6"/>
  <c r="BZ217" i="6"/>
  <c r="BW218" i="6"/>
  <c r="DJ214" i="6"/>
  <c r="BZ220" i="6"/>
  <c r="BS227" i="6"/>
  <c r="BO227" i="6"/>
  <c r="BW227" i="6"/>
  <c r="BP227" i="6"/>
  <c r="BX227" i="6"/>
  <c r="BT227" i="6"/>
  <c r="BU227" i="6"/>
  <c r="EH227" i="6" s="1"/>
  <c r="BY227" i="6"/>
  <c r="BW229" i="6"/>
  <c r="BR227" i="6"/>
  <c r="BN71" i="6"/>
  <c r="CO40" i="6"/>
  <c r="CM196" i="6"/>
  <c r="DB184" i="6"/>
  <c r="DC184" i="6" s="1"/>
  <c r="DP184" i="6" s="1"/>
  <c r="BN68" i="6"/>
  <c r="BN28" i="6"/>
  <c r="BR28" i="6" s="1"/>
  <c r="BN73" i="6"/>
  <c r="BY73" i="6" s="1"/>
  <c r="CO33" i="6"/>
  <c r="CM38" i="6"/>
  <c r="DB43" i="6"/>
  <c r="DC43" i="6" s="1"/>
  <c r="CM60" i="6"/>
  <c r="CM67" i="6"/>
  <c r="DB71" i="6"/>
  <c r="DC71" i="6" s="1"/>
  <c r="CO83" i="6"/>
  <c r="CM105" i="6"/>
  <c r="CO105" i="6"/>
  <c r="CM133" i="6"/>
  <c r="CM137" i="6"/>
  <c r="DA139" i="6"/>
  <c r="CZ156" i="6"/>
  <c r="CM164" i="6"/>
  <c r="CM185" i="6"/>
  <c r="CO185" i="6"/>
  <c r="CO204" i="6"/>
  <c r="CO19" i="6"/>
  <c r="BN146" i="6"/>
  <c r="BZ146" i="6" s="1"/>
  <c r="AZ188" i="6"/>
  <c r="CM200" i="6"/>
  <c r="BN172" i="6"/>
  <c r="AZ172" i="6"/>
  <c r="AZ144" i="6"/>
  <c r="AZ94" i="6"/>
  <c r="AZ155" i="6"/>
  <c r="AZ120" i="6"/>
  <c r="AZ77" i="6"/>
  <c r="CM122" i="6"/>
  <c r="CM36" i="6"/>
  <c r="DB63" i="6"/>
  <c r="DC63" i="6" s="1"/>
  <c r="DJ63" i="6" s="1"/>
  <c r="CM145" i="6"/>
  <c r="CM158" i="6"/>
  <c r="BN96" i="6"/>
  <c r="BN60" i="6"/>
  <c r="BW60" i="6" s="1"/>
  <c r="BV19" i="6"/>
  <c r="CM22" i="6"/>
  <c r="CM44" i="6"/>
  <c r="CM50" i="6"/>
  <c r="DA72" i="6"/>
  <c r="DB72" i="6" s="1"/>
  <c r="DC72" i="6" s="1"/>
  <c r="DB105" i="6"/>
  <c r="DC105" i="6" s="1"/>
  <c r="CM121" i="6"/>
  <c r="CO115" i="6"/>
  <c r="DA153" i="6"/>
  <c r="DB158" i="6"/>
  <c r="DC158" i="6" s="1"/>
  <c r="DJ158" i="6" s="1"/>
  <c r="CO166" i="6"/>
  <c r="CM169" i="6"/>
  <c r="DB164" i="6"/>
  <c r="DC164" i="6" s="1"/>
  <c r="DB185" i="6"/>
  <c r="DC185" i="6" s="1"/>
  <c r="CM39" i="6"/>
  <c r="CM154" i="6"/>
  <c r="BN43" i="6"/>
  <c r="CO196" i="6"/>
  <c r="AZ64" i="6"/>
  <c r="CM120" i="6"/>
  <c r="CO22" i="6"/>
  <c r="DB46" i="6"/>
  <c r="DC46" i="6" s="1"/>
  <c r="CM69" i="6"/>
  <c r="BN79" i="6"/>
  <c r="CM51" i="6"/>
  <c r="CO47" i="6"/>
  <c r="DB18" i="6"/>
  <c r="DC18" i="6" s="1"/>
  <c r="DJ18" i="6" s="1"/>
  <c r="CO51" i="6"/>
  <c r="CZ46" i="6"/>
  <c r="CM63" i="6"/>
  <c r="DB106" i="6"/>
  <c r="DC106" i="6" s="1"/>
  <c r="CZ157" i="6"/>
  <c r="DB170" i="6"/>
  <c r="DC170" i="6" s="1"/>
  <c r="DB25" i="6"/>
  <c r="DC25" i="6" s="1"/>
  <c r="CO86" i="6"/>
  <c r="CM96" i="6"/>
  <c r="CO121" i="6"/>
  <c r="CM115" i="6"/>
  <c r="DB146" i="6"/>
  <c r="DC146" i="6" s="1"/>
  <c r="DP146" i="6" s="1"/>
  <c r="CM123" i="6"/>
  <c r="CO128" i="6"/>
  <c r="CM204" i="6"/>
  <c r="CO137" i="6"/>
  <c r="CM65" i="6"/>
  <c r="AZ62" i="6"/>
  <c r="CO206" i="6"/>
  <c r="CM25" i="6"/>
  <c r="CM77" i="6"/>
  <c r="DB129" i="6"/>
  <c r="DC129" i="6" s="1"/>
  <c r="CO20" i="6"/>
  <c r="CM27" i="6"/>
  <c r="CM33" i="6"/>
  <c r="CM55" i="6"/>
  <c r="CM62" i="6"/>
  <c r="DB77" i="6"/>
  <c r="DC77" i="6" s="1"/>
  <c r="DB74" i="6"/>
  <c r="DC74" i="6" s="1"/>
  <c r="DK74" i="6" s="1"/>
  <c r="DB100" i="6"/>
  <c r="DC100" i="6" s="1"/>
  <c r="DP100" i="6" s="1"/>
  <c r="DB104" i="6"/>
  <c r="DC104" i="6" s="1"/>
  <c r="DO104" i="6" s="1"/>
  <c r="CM155" i="6"/>
  <c r="CM161" i="6"/>
  <c r="CO202" i="6"/>
  <c r="CO62" i="6"/>
  <c r="CO61" i="6"/>
  <c r="AZ112" i="6"/>
  <c r="BT144" i="6"/>
  <c r="BU144" i="6"/>
  <c r="BS144" i="6"/>
  <c r="BV144" i="6"/>
  <c r="BP36" i="6"/>
  <c r="BU36" i="6"/>
  <c r="BZ36" i="6"/>
  <c r="BY74" i="6"/>
  <c r="BU74" i="6"/>
  <c r="BU79" i="6"/>
  <c r="BW79" i="6"/>
  <c r="BX79" i="6"/>
  <c r="BQ71" i="6"/>
  <c r="BO71" i="6"/>
  <c r="AF71" i="6" s="1"/>
  <c r="BV96" i="6"/>
  <c r="BZ96" i="6"/>
  <c r="BZ68" i="6"/>
  <c r="BV68" i="6"/>
  <c r="BZ172" i="6"/>
  <c r="BO172" i="6"/>
  <c r="DJ106" i="6"/>
  <c r="DQ106" i="6"/>
  <c r="DV106" i="6" s="1"/>
  <c r="DF106" i="6"/>
  <c r="DA141" i="6"/>
  <c r="DB141" i="6" s="1"/>
  <c r="DC141" i="6" s="1"/>
  <c r="CO141" i="6"/>
  <c r="AZ96" i="6"/>
  <c r="DM100" i="6"/>
  <c r="DX100" i="6" s="1"/>
  <c r="BX146" i="6"/>
  <c r="BN193" i="6"/>
  <c r="BQ50" i="6"/>
  <c r="DB101" i="6"/>
  <c r="DC101" i="6" s="1"/>
  <c r="DK101" i="6" s="1"/>
  <c r="DB157" i="6"/>
  <c r="DC157" i="6" s="1"/>
  <c r="DF157" i="6" s="1"/>
  <c r="BN162" i="6"/>
  <c r="BU196" i="6"/>
  <c r="BU56" i="6"/>
  <c r="BN141" i="6"/>
  <c r="BN109" i="6"/>
  <c r="BN34" i="6"/>
  <c r="BN47" i="6"/>
  <c r="BP47" i="6" s="1"/>
  <c r="BN126" i="6"/>
  <c r="BN51" i="6"/>
  <c r="BN32" i="6"/>
  <c r="BW32" i="6" s="1"/>
  <c r="BN33" i="6"/>
  <c r="BN17" i="6"/>
  <c r="BT36" i="6"/>
  <c r="AZ20" i="6"/>
  <c r="DB189" i="6"/>
  <c r="DC189" i="6" s="1"/>
  <c r="DM189" i="6" s="1"/>
  <c r="DX189" i="6" s="1"/>
  <c r="DB28" i="6"/>
  <c r="DC28" i="6" s="1"/>
  <c r="DK28" i="6" s="1"/>
  <c r="BU30" i="6"/>
  <c r="DF104" i="6"/>
  <c r="BN192" i="6"/>
  <c r="BN97" i="6"/>
  <c r="BW97" i="6" s="1"/>
  <c r="BN57" i="6"/>
  <c r="BN53" i="6"/>
  <c r="BN111" i="6"/>
  <c r="BO111" i="6" s="1"/>
  <c r="AF111" i="6" s="1"/>
  <c r="BN107" i="6"/>
  <c r="BP107" i="6" s="1"/>
  <c r="BN113" i="6"/>
  <c r="BN75" i="6"/>
  <c r="BY75" i="6" s="1"/>
  <c r="BN61" i="6"/>
  <c r="BN55" i="6"/>
  <c r="BN40" i="6"/>
  <c r="BN20" i="6"/>
  <c r="BN166" i="6"/>
  <c r="BO166" i="6" s="1"/>
  <c r="BN169" i="6"/>
  <c r="BN175" i="6"/>
  <c r="BN87" i="6"/>
  <c r="BS87" i="6" s="1"/>
  <c r="BN85" i="6"/>
  <c r="BN31" i="6"/>
  <c r="BN160" i="6"/>
  <c r="BN156" i="6"/>
  <c r="BZ156" i="6" s="1"/>
  <c r="BN150" i="6"/>
  <c r="BS150" i="6" s="1"/>
  <c r="BN123" i="6"/>
  <c r="BN153" i="6"/>
  <c r="BN99" i="6"/>
  <c r="BP99" i="6" s="1"/>
  <c r="BN54" i="6"/>
  <c r="BN91" i="6"/>
  <c r="BN69" i="6"/>
  <c r="BN49" i="6"/>
  <c r="BZ49" i="6" s="1"/>
  <c r="BN67" i="6"/>
  <c r="BY67" i="6" s="1"/>
  <c r="DA102" i="6"/>
  <c r="CO102" i="6"/>
  <c r="CM102" i="6"/>
  <c r="CO114" i="6"/>
  <c r="DA114" i="6"/>
  <c r="DB114" i="6" s="1"/>
  <c r="DC114" i="6" s="1"/>
  <c r="BX22" i="6"/>
  <c r="BN115" i="6"/>
  <c r="BX115" i="6" s="1"/>
  <c r="BN103" i="6"/>
  <c r="DB51" i="6"/>
  <c r="DC51" i="6" s="1"/>
  <c r="DB23" i="6"/>
  <c r="DC23" i="6" s="1"/>
  <c r="DB36" i="6"/>
  <c r="DC36" i="6" s="1"/>
  <c r="DB54" i="6"/>
  <c r="DC54" i="6" s="1"/>
  <c r="DB93" i="6"/>
  <c r="DC93" i="6" s="1"/>
  <c r="DB80" i="6"/>
  <c r="DC80" i="6" s="1"/>
  <c r="DK80" i="6" s="1"/>
  <c r="CZ199" i="6"/>
  <c r="CM199" i="6"/>
  <c r="CO200" i="6"/>
  <c r="DA200" i="6"/>
  <c r="BQ115" i="6"/>
  <c r="DB37" i="6"/>
  <c r="DC37" i="6" s="1"/>
  <c r="DM37" i="6" s="1"/>
  <c r="DX37" i="6" s="1"/>
  <c r="CZ139" i="6"/>
  <c r="CM139" i="6"/>
  <c r="BP144" i="6"/>
  <c r="BN80" i="6"/>
  <c r="BN21" i="6"/>
  <c r="CZ207" i="6"/>
  <c r="DB207" i="6" s="1"/>
  <c r="DC207" i="6" s="1"/>
  <c r="CM207" i="6"/>
  <c r="BN203" i="6"/>
  <c r="DB29" i="6"/>
  <c r="DC29" i="6" s="1"/>
  <c r="DP29" i="6" s="1"/>
  <c r="BU50" i="6"/>
  <c r="DQ193" i="6"/>
  <c r="BN120" i="6"/>
  <c r="DB38" i="6"/>
  <c r="DC38" i="6" s="1"/>
  <c r="DB169" i="6"/>
  <c r="DC169" i="6" s="1"/>
  <c r="DE182" i="6"/>
  <c r="DU182" i="6" s="1"/>
  <c r="AZ131" i="6"/>
  <c r="AZ143" i="6"/>
  <c r="AZ100" i="6"/>
  <c r="AZ102" i="6"/>
  <c r="AZ74" i="6"/>
  <c r="DB30" i="6"/>
  <c r="DC30" i="6" s="1"/>
  <c r="CO44" i="6"/>
  <c r="CM40" i="6"/>
  <c r="DB60" i="6"/>
  <c r="DC60" i="6" s="1"/>
  <c r="CO55" i="6"/>
  <c r="CO59" i="6"/>
  <c r="DB69" i="6"/>
  <c r="DC69" i="6" s="1"/>
  <c r="CM71" i="6"/>
  <c r="CM80" i="6"/>
  <c r="CM90" i="6"/>
  <c r="CO81" i="6"/>
  <c r="CM86" i="6"/>
  <c r="CM100" i="6"/>
  <c r="CM106" i="6"/>
  <c r="DB118" i="6"/>
  <c r="DC118" i="6" s="1"/>
  <c r="DB116" i="6"/>
  <c r="DC116" i="6" s="1"/>
  <c r="DB124" i="6"/>
  <c r="DC124" i="6" s="1"/>
  <c r="DJ124" i="6" s="1"/>
  <c r="CO143" i="6"/>
  <c r="CO111" i="6"/>
  <c r="CM130" i="6"/>
  <c r="CM141" i="6"/>
  <c r="CM153" i="6"/>
  <c r="CM179" i="6"/>
  <c r="CM173" i="6"/>
  <c r="CM193" i="6"/>
  <c r="CO191" i="6"/>
  <c r="DB181" i="6"/>
  <c r="DC181" i="6" s="1"/>
  <c r="CO170" i="6"/>
  <c r="DB204" i="6"/>
  <c r="DC204" i="6" s="1"/>
  <c r="DM204" i="6" s="1"/>
  <c r="DX204" i="6" s="1"/>
  <c r="CM20" i="6"/>
  <c r="CM61" i="6"/>
  <c r="CO182" i="6"/>
  <c r="CM175" i="6"/>
  <c r="BN127" i="6"/>
  <c r="CO113" i="6"/>
  <c r="DB138" i="6"/>
  <c r="DC138" i="6" s="1"/>
  <c r="CM163" i="6"/>
  <c r="AZ163" i="6"/>
  <c r="AZ116" i="6"/>
  <c r="AZ86" i="6"/>
  <c r="CM112" i="6"/>
  <c r="DB162" i="6"/>
  <c r="DC162" i="6" s="1"/>
  <c r="CO163" i="6"/>
  <c r="CO192" i="6"/>
  <c r="CO173" i="6"/>
  <c r="CO29" i="6"/>
  <c r="CM182" i="6"/>
  <c r="CM41" i="6"/>
  <c r="CO42" i="6"/>
  <c r="CO53" i="6"/>
  <c r="DB50" i="6"/>
  <c r="DC50" i="6" s="1"/>
  <c r="CM66" i="6"/>
  <c r="DB82" i="6"/>
  <c r="DC82" i="6" s="1"/>
  <c r="DB97" i="6"/>
  <c r="DC97" i="6" s="1"/>
  <c r="DF97" i="6" s="1"/>
  <c r="DB99" i="6"/>
  <c r="DC99" i="6" s="1"/>
  <c r="CO116" i="6"/>
  <c r="DB108" i="6"/>
  <c r="DC108" i="6" s="1"/>
  <c r="CO123" i="6"/>
  <c r="DB134" i="6"/>
  <c r="DC134" i="6" s="1"/>
  <c r="CM131" i="6"/>
  <c r="CM143" i="6"/>
  <c r="DB136" i="6"/>
  <c r="DC136" i="6" s="1"/>
  <c r="CM146" i="6"/>
  <c r="CO169" i="6"/>
  <c r="CM162" i="6"/>
  <c r="DB179" i="6"/>
  <c r="DC179" i="6" s="1"/>
  <c r="DB202" i="6"/>
  <c r="DC202" i="6" s="1"/>
  <c r="DB198" i="6"/>
  <c r="DC198" i="6" s="1"/>
  <c r="BN204" i="6"/>
  <c r="BP204" i="6" s="1"/>
  <c r="BN182" i="6"/>
  <c r="BN163" i="6"/>
  <c r="BN137" i="6"/>
  <c r="AZ150" i="6"/>
  <c r="AZ25" i="6"/>
  <c r="BN196" i="6"/>
  <c r="BW196" i="6" s="1"/>
  <c r="CM140" i="6"/>
  <c r="AZ199" i="6"/>
  <c r="CM202" i="6"/>
  <c r="BN207" i="6"/>
  <c r="AZ190" i="6"/>
  <c r="AZ84" i="6"/>
  <c r="AZ105" i="6"/>
  <c r="AZ23" i="6"/>
  <c r="AZ90" i="6"/>
  <c r="AZ51" i="6"/>
  <c r="AZ50" i="6"/>
  <c r="BX47" i="6"/>
  <c r="BU55" i="6"/>
  <c r="BR49" i="6"/>
  <c r="DN97" i="6"/>
  <c r="DT97" i="6" s="1"/>
  <c r="DF173" i="6"/>
  <c r="ER173" i="6" s="1"/>
  <c r="DM173" i="6"/>
  <c r="DX173" i="6" s="1"/>
  <c r="BO141" i="6"/>
  <c r="BW141" i="6"/>
  <c r="BV141" i="6"/>
  <c r="BT141" i="6"/>
  <c r="BQ141" i="6"/>
  <c r="BN112" i="6"/>
  <c r="BU112" i="6" s="1"/>
  <c r="BN38" i="6"/>
  <c r="BP38" i="6" s="1"/>
  <c r="BY66" i="6"/>
  <c r="DJ26" i="6"/>
  <c r="DD26" i="6"/>
  <c r="DH26" i="6" s="1"/>
  <c r="CM194" i="6"/>
  <c r="CO194" i="6"/>
  <c r="DA194" i="6"/>
  <c r="DB194" i="6" s="1"/>
  <c r="DC194" i="6" s="1"/>
  <c r="BN202" i="6"/>
  <c r="BS202" i="6" s="1"/>
  <c r="BN186" i="6"/>
  <c r="BW107" i="6"/>
  <c r="BO107" i="6"/>
  <c r="AF107" i="6" s="1"/>
  <c r="BU107" i="6"/>
  <c r="BN84" i="6"/>
  <c r="BV84" i="6" s="1"/>
  <c r="BN201" i="6"/>
  <c r="BO201" i="6" s="1"/>
  <c r="BN82" i="6"/>
  <c r="BN100" i="6"/>
  <c r="BW100" i="6" s="1"/>
  <c r="BN44" i="6"/>
  <c r="BN45" i="6"/>
  <c r="BN174" i="6"/>
  <c r="BN158" i="6"/>
  <c r="BT123" i="6"/>
  <c r="BY123" i="6"/>
  <c r="BN136" i="6"/>
  <c r="BN121" i="6"/>
  <c r="BV121" i="6" s="1"/>
  <c r="BO121" i="6"/>
  <c r="BN101" i="6"/>
  <c r="BO101" i="6" s="1"/>
  <c r="AF101" i="6" s="1"/>
  <c r="BN92" i="6"/>
  <c r="BN58" i="6"/>
  <c r="BT43" i="6"/>
  <c r="BY43" i="6"/>
  <c r="BS43" i="6"/>
  <c r="BQ43" i="6"/>
  <c r="BW43" i="6"/>
  <c r="BN159" i="6"/>
  <c r="BS67" i="6"/>
  <c r="DP80" i="6"/>
  <c r="BY120" i="6"/>
  <c r="BR120" i="6"/>
  <c r="DE37" i="6"/>
  <c r="DK37" i="6"/>
  <c r="BN145" i="6"/>
  <c r="BZ145" i="6" s="1"/>
  <c r="BR34" i="6"/>
  <c r="BQ51" i="6"/>
  <c r="BZ51" i="6"/>
  <c r="BN52" i="6"/>
  <c r="BT32" i="6"/>
  <c r="BU17" i="6"/>
  <c r="BW17" i="6"/>
  <c r="BT17" i="6"/>
  <c r="BO17" i="6"/>
  <c r="AF17" i="6" s="1"/>
  <c r="BR129" i="6"/>
  <c r="BZ129" i="6"/>
  <c r="BW129" i="6"/>
  <c r="BO129" i="6"/>
  <c r="AF129" i="6" s="1"/>
  <c r="BN164" i="6"/>
  <c r="BZ57" i="6"/>
  <c r="BN176" i="6"/>
  <c r="BN128" i="6"/>
  <c r="BY128" i="6" s="1"/>
  <c r="BN188" i="6"/>
  <c r="BW188" i="6" s="1"/>
  <c r="BS85" i="6"/>
  <c r="BN41" i="6"/>
  <c r="BZ153" i="6"/>
  <c r="BN76" i="6"/>
  <c r="BO76" i="6" s="1"/>
  <c r="AF76" i="6" s="1"/>
  <c r="BV99" i="6"/>
  <c r="BW91" i="6"/>
  <c r="BT91" i="6"/>
  <c r="BN155" i="6"/>
  <c r="BW35" i="6"/>
  <c r="DL77" i="6"/>
  <c r="DK77" i="6"/>
  <c r="DD77" i="6"/>
  <c r="DH77" i="6" s="1"/>
  <c r="DQ77" i="6"/>
  <c r="BX89" i="6"/>
  <c r="BN154" i="6"/>
  <c r="BP154" i="6" s="1"/>
  <c r="BN149" i="6"/>
  <c r="BN42" i="6"/>
  <c r="BR42" i="6" s="1"/>
  <c r="DN138" i="6"/>
  <c r="DT138" i="6" s="1"/>
  <c r="DK138" i="6"/>
  <c r="BZ24" i="6"/>
  <c r="BR24" i="6"/>
  <c r="BR32" i="6"/>
  <c r="ET32" i="6" s="1"/>
  <c r="DP18" i="6"/>
  <c r="BU43" i="6"/>
  <c r="DB48" i="6"/>
  <c r="DC48" i="6" s="1"/>
  <c r="DJ48" i="6" s="1"/>
  <c r="DB58" i="6"/>
  <c r="DC58" i="6" s="1"/>
  <c r="BZ83" i="6"/>
  <c r="BN83" i="6"/>
  <c r="BZ97" i="6"/>
  <c r="BQ97" i="6"/>
  <c r="BO97" i="6"/>
  <c r="BV97" i="6"/>
  <c r="BS97" i="6"/>
  <c r="BR97" i="6"/>
  <c r="BN187" i="6"/>
  <c r="BP187" i="6" s="1"/>
  <c r="BU133" i="6"/>
  <c r="BV133" i="6"/>
  <c r="BT133" i="6"/>
  <c r="BO133" i="6"/>
  <c r="AF133" i="6" s="1"/>
  <c r="BQ133" i="6"/>
  <c r="EG133" i="6" s="1"/>
  <c r="BY133" i="6"/>
  <c r="CM192" i="6"/>
  <c r="BN189" i="6"/>
  <c r="BQ189" i="6" s="1"/>
  <c r="BN119" i="6"/>
  <c r="BW53" i="6"/>
  <c r="BN93" i="6"/>
  <c r="BZ93" i="6" s="1"/>
  <c r="BU75" i="6"/>
  <c r="BZ75" i="6"/>
  <c r="BV75" i="6"/>
  <c r="BN206" i="6"/>
  <c r="BQ206" i="6" s="1"/>
  <c r="BW81" i="6"/>
  <c r="BN81" i="6"/>
  <c r="BV101" i="6"/>
  <c r="BW41" i="6"/>
  <c r="BZ32" i="6"/>
  <c r="DN43" i="6"/>
  <c r="DT43" i="6" s="1"/>
  <c r="DO43" i="6"/>
  <c r="BQ24" i="6"/>
  <c r="DB33" i="6"/>
  <c r="DC33" i="6" s="1"/>
  <c r="DM33" i="6" s="1"/>
  <c r="DX33" i="6" s="1"/>
  <c r="BP32" i="6"/>
  <c r="BO32" i="6"/>
  <c r="BO60" i="6"/>
  <c r="AF60" i="6" s="1"/>
  <c r="BQ60" i="6"/>
  <c r="BX60" i="6"/>
  <c r="BP60" i="6"/>
  <c r="BT56" i="6"/>
  <c r="BV56" i="6"/>
  <c r="BZ56" i="6"/>
  <c r="DD71" i="6"/>
  <c r="DH71" i="6" s="1"/>
  <c r="DM71" i="6"/>
  <c r="DX71" i="6" s="1"/>
  <c r="DK71" i="6"/>
  <c r="DL71" i="6"/>
  <c r="DJ189" i="6"/>
  <c r="BN184" i="6"/>
  <c r="BN125" i="6"/>
  <c r="BX74" i="6"/>
  <c r="DB89" i="6"/>
  <c r="DC89" i="6" s="1"/>
  <c r="DE89" i="6" s="1"/>
  <c r="BQ74" i="6"/>
  <c r="DB120" i="6"/>
  <c r="DC120" i="6" s="1"/>
  <c r="DD120" i="6" s="1"/>
  <c r="DH120" i="6" s="1"/>
  <c r="DB166" i="6"/>
  <c r="DC166" i="6" s="1"/>
  <c r="DB172" i="6"/>
  <c r="DC172" i="6" s="1"/>
  <c r="DF172" i="6" s="1"/>
  <c r="DB167" i="6"/>
  <c r="DC167" i="6" s="1"/>
  <c r="DF186" i="6"/>
  <c r="DB152" i="6"/>
  <c r="DC152" i="6" s="1"/>
  <c r="DK152" i="6" s="1"/>
  <c r="BT30" i="6"/>
  <c r="BR30" i="6"/>
  <c r="BS21" i="6"/>
  <c r="DB64" i="6"/>
  <c r="DC64" i="6" s="1"/>
  <c r="DD64" i="6" s="1"/>
  <c r="DH64" i="6" s="1"/>
  <c r="DB125" i="6"/>
  <c r="DC125" i="6" s="1"/>
  <c r="DQ125" i="6" s="1"/>
  <c r="DB139" i="6"/>
  <c r="DC139" i="6" s="1"/>
  <c r="BN179" i="6"/>
  <c r="BP179" i="6" s="1"/>
  <c r="BS133" i="6"/>
  <c r="AZ140" i="6"/>
  <c r="BN140" i="6"/>
  <c r="BN148" i="6"/>
  <c r="BN89" i="6"/>
  <c r="BO89" i="6" s="1"/>
  <c r="AF89" i="6" s="1"/>
  <c r="BQ92" i="6"/>
  <c r="BV196" i="6"/>
  <c r="DB22" i="6"/>
  <c r="DC22" i="6" s="1"/>
  <c r="DB53" i="6"/>
  <c r="DC53" i="6" s="1"/>
  <c r="DJ53" i="6" s="1"/>
  <c r="DB56" i="6"/>
  <c r="DC56" i="6" s="1"/>
  <c r="DB65" i="6"/>
  <c r="DC65" i="6" s="1"/>
  <c r="DB79" i="6"/>
  <c r="DC79" i="6" s="1"/>
  <c r="BP96" i="6"/>
  <c r="BQ96" i="6"/>
  <c r="DD104" i="6"/>
  <c r="DH104" i="6" s="1"/>
  <c r="DB183" i="6"/>
  <c r="DC183" i="6" s="1"/>
  <c r="BN168" i="6"/>
  <c r="BO168" i="6" s="1"/>
  <c r="BN199" i="6"/>
  <c r="BU199" i="6" s="1"/>
  <c r="BT204" i="6"/>
  <c r="BQ204" i="6"/>
  <c r="BP123" i="6"/>
  <c r="BN181" i="6"/>
  <c r="BN110" i="6"/>
  <c r="BR110" i="6" s="1"/>
  <c r="BN66" i="6"/>
  <c r="BZ66" i="6" s="1"/>
  <c r="BP66" i="6"/>
  <c r="BW194" i="6"/>
  <c r="BW133" i="6"/>
  <c r="BN198" i="6"/>
  <c r="BX198" i="6" s="1"/>
  <c r="BN194" i="6"/>
  <c r="BV194" i="6" s="1"/>
  <c r="BN135" i="6"/>
  <c r="BN143" i="6"/>
  <c r="BN183" i="6"/>
  <c r="BO79" i="6"/>
  <c r="AF79" i="6" s="1"/>
  <c r="BN88" i="6"/>
  <c r="BV88" i="6" s="1"/>
  <c r="BN65" i="6"/>
  <c r="BN48" i="6"/>
  <c r="BX48" i="6" s="1"/>
  <c r="BN27" i="6"/>
  <c r="DA180" i="6"/>
  <c r="DB180" i="6" s="1"/>
  <c r="DC180" i="6" s="1"/>
  <c r="CO180" i="6"/>
  <c r="CM180" i="6"/>
  <c r="BN142" i="6"/>
  <c r="BU99" i="6"/>
  <c r="BX80" i="6"/>
  <c r="DB85" i="6"/>
  <c r="DC85" i="6" s="1"/>
  <c r="DB83" i="6"/>
  <c r="DC83" i="6" s="1"/>
  <c r="DF83" i="6" s="1"/>
  <c r="DB117" i="6"/>
  <c r="DC117" i="6" s="1"/>
  <c r="DK117" i="6" s="1"/>
  <c r="DB142" i="6"/>
  <c r="DC142" i="6" s="1"/>
  <c r="BS162" i="6"/>
  <c r="BT162" i="6"/>
  <c r="BX172" i="6"/>
  <c r="BR172" i="6"/>
  <c r="BW172" i="6"/>
  <c r="DK186" i="6"/>
  <c r="DD193" i="6"/>
  <c r="DH193" i="6" s="1"/>
  <c r="DI193" i="6" s="1"/>
  <c r="DE193" i="6"/>
  <c r="BS193" i="6"/>
  <c r="BR187" i="6"/>
  <c r="BZ196" i="6"/>
  <c r="BO196" i="6"/>
  <c r="BN130" i="6"/>
  <c r="BP130" i="6" s="1"/>
  <c r="AZ204" i="6"/>
  <c r="BR204" i="6"/>
  <c r="DQ184" i="6"/>
  <c r="DD184" i="6"/>
  <c r="DH184" i="6" s="1"/>
  <c r="DB61" i="6"/>
  <c r="DC61" i="6" s="1"/>
  <c r="DB45" i="6"/>
  <c r="DC45" i="6" s="1"/>
  <c r="DM45" i="6" s="1"/>
  <c r="DX45" i="6" s="1"/>
  <c r="DB73" i="6"/>
  <c r="DC73" i="6" s="1"/>
  <c r="BU146" i="6"/>
  <c r="BP146" i="6"/>
  <c r="BW146" i="6"/>
  <c r="DB154" i="6"/>
  <c r="DC154" i="6" s="1"/>
  <c r="DK154" i="6" s="1"/>
  <c r="BS203" i="6"/>
  <c r="BT203" i="6"/>
  <c r="BN200" i="6"/>
  <c r="BN124" i="6"/>
  <c r="BZ124" i="6" s="1"/>
  <c r="CO178" i="6"/>
  <c r="DA178" i="6"/>
  <c r="BN190" i="6"/>
  <c r="BY190" i="6" s="1"/>
  <c r="BN177" i="6"/>
  <c r="BP177" i="6" s="1"/>
  <c r="BN178" i="6"/>
  <c r="BN157" i="6"/>
  <c r="BX157" i="6" s="1"/>
  <c r="BN106" i="6"/>
  <c r="BW106" i="6" s="1"/>
  <c r="BN23" i="6"/>
  <c r="BP23" i="6" s="1"/>
  <c r="CZ195" i="6"/>
  <c r="CM195" i="6"/>
  <c r="CZ205" i="6"/>
  <c r="DB205" i="6" s="1"/>
  <c r="DC205" i="6" s="1"/>
  <c r="CM205" i="6"/>
  <c r="BY192" i="6"/>
  <c r="BN114" i="6"/>
  <c r="BX114" i="6" s="1"/>
  <c r="BN167" i="6"/>
  <c r="BV167" i="6" s="1"/>
  <c r="BN170" i="6"/>
  <c r="BV106" i="6"/>
  <c r="BN205" i="6"/>
  <c r="BR205" i="6" s="1"/>
  <c r="BV207" i="6"/>
  <c r="BT207" i="6"/>
  <c r="DA177" i="6"/>
  <c r="DB177" i="6" s="1"/>
  <c r="DC177" i="6" s="1"/>
  <c r="CM177" i="6"/>
  <c r="CO177" i="6"/>
  <c r="DA159" i="6"/>
  <c r="DB159" i="6" s="1"/>
  <c r="DC159" i="6" s="1"/>
  <c r="CM159" i="6"/>
  <c r="CO159" i="6"/>
  <c r="DA188" i="6"/>
  <c r="DB188" i="6" s="1"/>
  <c r="DC188" i="6" s="1"/>
  <c r="CO188" i="6"/>
  <c r="CO161" i="6"/>
  <c r="DA161" i="6"/>
  <c r="DB161" i="6" s="1"/>
  <c r="DC161" i="6" s="1"/>
  <c r="DA165" i="6"/>
  <c r="DB165" i="6" s="1"/>
  <c r="DC165" i="6" s="1"/>
  <c r="CM165" i="6"/>
  <c r="DA176" i="6"/>
  <c r="DB176" i="6" s="1"/>
  <c r="DC176" i="6" s="1"/>
  <c r="CM176" i="6"/>
  <c r="CO176" i="6"/>
  <c r="CO131" i="6"/>
  <c r="DA131" i="6"/>
  <c r="DB131" i="6" s="1"/>
  <c r="DC131" i="6" s="1"/>
  <c r="DL131" i="6" s="1"/>
  <c r="DA130" i="6"/>
  <c r="CO130" i="6"/>
  <c r="DA110" i="6"/>
  <c r="DB110" i="6" s="1"/>
  <c r="DC110" i="6" s="1"/>
  <c r="CM110" i="6"/>
  <c r="DA84" i="6"/>
  <c r="CM84" i="6"/>
  <c r="DA87" i="6"/>
  <c r="DB87" i="6" s="1"/>
  <c r="DC87" i="6" s="1"/>
  <c r="CM87" i="6"/>
  <c r="AZ200" i="6"/>
  <c r="AZ165" i="6"/>
  <c r="BT181" i="6"/>
  <c r="AZ156" i="6"/>
  <c r="AZ121" i="6"/>
  <c r="AZ118" i="6"/>
  <c r="BN118" i="6"/>
  <c r="BY118" i="6" s="1"/>
  <c r="AZ63" i="6"/>
  <c r="CZ187" i="6"/>
  <c r="CM187" i="6"/>
  <c r="CM181" i="6"/>
  <c r="CZ76" i="6"/>
  <c r="DB76" i="6" s="1"/>
  <c r="DC76" i="6" s="1"/>
  <c r="DP76" i="6" s="1"/>
  <c r="CM76" i="6"/>
  <c r="CZ98" i="6"/>
  <c r="DB98" i="6" s="1"/>
  <c r="DC98" i="6" s="1"/>
  <c r="CM98" i="6"/>
  <c r="DB35" i="6"/>
  <c r="DC35" i="6" s="1"/>
  <c r="DB20" i="6"/>
  <c r="DC20" i="6" s="1"/>
  <c r="BW71" i="6"/>
  <c r="DB92" i="6"/>
  <c r="DC92" i="6" s="1"/>
  <c r="DB90" i="6"/>
  <c r="DC90" i="6" s="1"/>
  <c r="DN90" i="6" s="1"/>
  <c r="DT90" i="6" s="1"/>
  <c r="DP104" i="6"/>
  <c r="DB111" i="6"/>
  <c r="DC111" i="6" s="1"/>
  <c r="DB163" i="6"/>
  <c r="DC163" i="6" s="1"/>
  <c r="DM163" i="6" s="1"/>
  <c r="DX163" i="6" s="1"/>
  <c r="DL184" i="6"/>
  <c r="DJ186" i="6"/>
  <c r="BO190" i="6"/>
  <c r="AF190" i="6" s="1"/>
  <c r="BS204" i="6"/>
  <c r="BN108" i="6"/>
  <c r="BR194" i="6"/>
  <c r="BR196" i="6"/>
  <c r="DB156" i="6"/>
  <c r="DC156" i="6" s="1"/>
  <c r="DB196" i="6"/>
  <c r="DC196" i="6" s="1"/>
  <c r="DM196" i="6" s="1"/>
  <c r="DX196" i="6" s="1"/>
  <c r="DB178" i="6"/>
  <c r="DC178" i="6" s="1"/>
  <c r="BZ205" i="6"/>
  <c r="BN165" i="6"/>
  <c r="BX165" i="6" s="1"/>
  <c r="BN104" i="6"/>
  <c r="BN98" i="6"/>
  <c r="BY98" i="6" s="1"/>
  <c r="BN94" i="6"/>
  <c r="BN70" i="6"/>
  <c r="BX70" i="6" s="1"/>
  <c r="BN122" i="6"/>
  <c r="BN139" i="6"/>
  <c r="AZ195" i="6"/>
  <c r="AZ196" i="6"/>
  <c r="AZ178" i="6"/>
  <c r="AZ151" i="6"/>
  <c r="AZ161" i="6"/>
  <c r="AZ167" i="6"/>
  <c r="AZ89" i="6"/>
  <c r="AZ154" i="6"/>
  <c r="AZ126" i="6"/>
  <c r="AZ91" i="6"/>
  <c r="AZ113" i="6"/>
  <c r="AZ87" i="6"/>
  <c r="AZ88" i="6"/>
  <c r="AZ60" i="6"/>
  <c r="AZ30" i="6"/>
  <c r="AZ37" i="6"/>
  <c r="AZ22" i="6"/>
  <c r="CZ144" i="6"/>
  <c r="DB144" i="6" s="1"/>
  <c r="DC144" i="6" s="1"/>
  <c r="CM144" i="6"/>
  <c r="AZ206" i="6"/>
  <c r="BU205" i="6"/>
  <c r="BN131" i="6"/>
  <c r="BO131" i="6" s="1"/>
  <c r="AF131" i="6" s="1"/>
  <c r="BN147" i="6"/>
  <c r="BZ206" i="6"/>
  <c r="AZ117" i="6"/>
  <c r="DB94" i="6"/>
  <c r="DC94" i="6" s="1"/>
  <c r="DD94" i="6" s="1"/>
  <c r="DH94" i="6" s="1"/>
  <c r="DB96" i="6"/>
  <c r="DC96" i="6" s="1"/>
  <c r="DB102" i="6"/>
  <c r="DC102" i="6" s="1"/>
  <c r="DB128" i="6"/>
  <c r="DC128" i="6" s="1"/>
  <c r="DN128" i="6" s="1"/>
  <c r="DT128" i="6" s="1"/>
  <c r="DB122" i="6"/>
  <c r="DC122" i="6" s="1"/>
  <c r="DB175" i="6"/>
  <c r="DC175" i="6" s="1"/>
  <c r="CZ197" i="6"/>
  <c r="DB197" i="6" s="1"/>
  <c r="DC197" i="6" s="1"/>
  <c r="CM103" i="6"/>
  <c r="BN171" i="6"/>
  <c r="BV171" i="6" s="1"/>
  <c r="BN152" i="6"/>
  <c r="BO152" i="6" s="1"/>
  <c r="AF152" i="6" s="1"/>
  <c r="BN151" i="6"/>
  <c r="BN86" i="6"/>
  <c r="BZ86" i="6" s="1"/>
  <c r="AZ207" i="6"/>
  <c r="BN117" i="6"/>
  <c r="BO117" i="6" s="1"/>
  <c r="AF117" i="6" s="1"/>
  <c r="BN39" i="6"/>
  <c r="BZ139" i="6"/>
  <c r="AZ179" i="6"/>
  <c r="AZ153" i="6"/>
  <c r="AZ147" i="6"/>
  <c r="AZ104" i="6"/>
  <c r="AZ107" i="6"/>
  <c r="AZ149" i="6"/>
  <c r="AZ98" i="6"/>
  <c r="AZ114" i="6"/>
  <c r="AZ80" i="6"/>
  <c r="AZ81" i="6"/>
  <c r="AZ27" i="6"/>
  <c r="AZ45" i="6"/>
  <c r="AZ31" i="6"/>
  <c r="BN116" i="6"/>
  <c r="BN191" i="6"/>
  <c r="BV191" i="6" s="1"/>
  <c r="BN102" i="6"/>
  <c r="BN105" i="6"/>
  <c r="BZ105" i="6" s="1"/>
  <c r="BN18" i="6"/>
  <c r="BN63" i="6"/>
  <c r="BW63" i="6" s="1"/>
  <c r="BQ191" i="6"/>
  <c r="AZ202" i="6"/>
  <c r="BU115" i="6"/>
  <c r="CM206" i="6"/>
  <c r="AZ174" i="6"/>
  <c r="AZ187" i="6"/>
  <c r="AZ137" i="6"/>
  <c r="AZ66" i="6"/>
  <c r="AZ146" i="6"/>
  <c r="AZ139" i="6"/>
  <c r="AZ145" i="6"/>
  <c r="AZ135" i="6"/>
  <c r="AZ106" i="6"/>
  <c r="AZ95" i="6"/>
  <c r="AZ82" i="6"/>
  <c r="AZ73" i="6"/>
  <c r="AZ75" i="6"/>
  <c r="BN59" i="6"/>
  <c r="BT59" i="6" s="1"/>
  <c r="AZ65" i="6"/>
  <c r="CZ191" i="6"/>
  <c r="DB191" i="6" s="1"/>
  <c r="DC191" i="6" s="1"/>
  <c r="CM191" i="6"/>
  <c r="DB201" i="6"/>
  <c r="DC201" i="6" s="1"/>
  <c r="DB203" i="6"/>
  <c r="DC203" i="6" s="1"/>
  <c r="BN180" i="6"/>
  <c r="BN62" i="6"/>
  <c r="BX62" i="6" s="1"/>
  <c r="BN29" i="6"/>
  <c r="BZ29" i="6" s="1"/>
  <c r="BN195" i="6"/>
  <c r="BN185" i="6"/>
  <c r="BU185" i="6" s="1"/>
  <c r="BN78" i="6"/>
  <c r="BN90" i="6"/>
  <c r="BN64" i="6"/>
  <c r="BV64" i="6" s="1"/>
  <c r="BN72" i="6"/>
  <c r="BU72" i="6" s="1"/>
  <c r="BV115" i="6"/>
  <c r="AZ157" i="6"/>
  <c r="BN77" i="6"/>
  <c r="BQ77" i="6" s="1"/>
  <c r="BY206" i="6"/>
  <c r="BZ114" i="6"/>
  <c r="AZ159" i="6"/>
  <c r="AZ186" i="6"/>
  <c r="AZ180" i="6"/>
  <c r="AZ176" i="6"/>
  <c r="AZ141" i="6"/>
  <c r="AZ108" i="6"/>
  <c r="AZ79" i="6"/>
  <c r="AZ70" i="6"/>
  <c r="AZ47" i="6"/>
  <c r="AZ29" i="6"/>
  <c r="BY48" i="6"/>
  <c r="DA167" i="6"/>
  <c r="CO167" i="6"/>
  <c r="AZ138" i="6"/>
  <c r="AZ173" i="6"/>
  <c r="AZ171" i="6"/>
  <c r="AZ130" i="6"/>
  <c r="AZ115" i="6"/>
  <c r="AZ55" i="6"/>
  <c r="AZ78" i="6"/>
  <c r="AZ58" i="6"/>
  <c r="AZ71" i="6"/>
  <c r="AZ33" i="6"/>
  <c r="AZ17" i="6"/>
  <c r="AZ21" i="6"/>
  <c r="CZ47" i="6"/>
  <c r="DB47" i="6" s="1"/>
  <c r="DC47" i="6" s="1"/>
  <c r="CM47" i="6"/>
  <c r="DB88" i="6"/>
  <c r="DC88" i="6" s="1"/>
  <c r="DF88" i="6" s="1"/>
  <c r="DB119" i="6"/>
  <c r="DC119" i="6" s="1"/>
  <c r="DO119" i="6" s="1"/>
  <c r="DB130" i="6"/>
  <c r="DC130" i="6" s="1"/>
  <c r="DB149" i="6"/>
  <c r="DC149" i="6" s="1"/>
  <c r="DB187" i="6"/>
  <c r="DC187" i="6" s="1"/>
  <c r="CO203" i="6"/>
  <c r="CO91" i="6"/>
  <c r="CM170" i="6"/>
  <c r="AZ184" i="6"/>
  <c r="BW204" i="6"/>
  <c r="BW180" i="6"/>
  <c r="BN161" i="6"/>
  <c r="BZ161" i="6" s="1"/>
  <c r="BN173" i="6"/>
  <c r="BX173" i="6" s="1"/>
  <c r="BN132" i="6"/>
  <c r="BN95" i="6"/>
  <c r="BN25" i="6"/>
  <c r="BZ25" i="6" s="1"/>
  <c r="BT205" i="6"/>
  <c r="AZ205" i="6"/>
  <c r="BV66" i="6"/>
  <c r="BN46" i="6"/>
  <c r="BN197" i="6"/>
  <c r="BU197" i="6" s="1"/>
  <c r="BU27" i="6"/>
  <c r="AZ133" i="6"/>
  <c r="AZ169" i="6"/>
  <c r="AZ164" i="6"/>
  <c r="AZ119" i="6"/>
  <c r="AZ99" i="6"/>
  <c r="AZ124" i="6"/>
  <c r="AZ76" i="6"/>
  <c r="AZ67" i="6"/>
  <c r="AZ56" i="6"/>
  <c r="BT48" i="6"/>
  <c r="AZ48" i="6"/>
  <c r="AZ19" i="6"/>
  <c r="CO199" i="6"/>
  <c r="DN20" i="6"/>
  <c r="DT20" i="6" s="1"/>
  <c r="DM20" i="6"/>
  <c r="DX20" i="6" s="1"/>
  <c r="DE33" i="6"/>
  <c r="DP33" i="6"/>
  <c r="DD33" i="6"/>
  <c r="DH33" i="6" s="1"/>
  <c r="DQ33" i="6"/>
  <c r="DF33" i="6"/>
  <c r="DN33" i="6"/>
  <c r="DT33" i="6" s="1"/>
  <c r="DU17" i="6"/>
  <c r="DJ32" i="6"/>
  <c r="DO32" i="6"/>
  <c r="DQ32" i="6"/>
  <c r="DD32" i="6"/>
  <c r="DH32" i="6" s="1"/>
  <c r="DK32" i="6"/>
  <c r="DL32" i="6"/>
  <c r="DN32" i="6"/>
  <c r="DT32" i="6" s="1"/>
  <c r="DP32" i="6"/>
  <c r="DM32" i="6"/>
  <c r="DX32" i="6" s="1"/>
  <c r="DE32" i="6"/>
  <c r="DF32" i="6"/>
  <c r="DM24" i="6"/>
  <c r="DX24" i="6" s="1"/>
  <c r="DJ24" i="6"/>
  <c r="DK24" i="6"/>
  <c r="DL24" i="6"/>
  <c r="DO24" i="6"/>
  <c r="DD24" i="6"/>
  <c r="DH24" i="6" s="1"/>
  <c r="DP24" i="6"/>
  <c r="DE24" i="6"/>
  <c r="DN24" i="6"/>
  <c r="DT24" i="6" s="1"/>
  <c r="DL30" i="6"/>
  <c r="BV54" i="6"/>
  <c r="BP54" i="6"/>
  <c r="BY54" i="6"/>
  <c r="DD51" i="6"/>
  <c r="DH51" i="6" s="1"/>
  <c r="DM51" i="6"/>
  <c r="DX51" i="6" s="1"/>
  <c r="DN51" i="6"/>
  <c r="DT51" i="6" s="1"/>
  <c r="DO51" i="6"/>
  <c r="DQ51" i="6"/>
  <c r="DP51" i="6"/>
  <c r="DL51" i="6"/>
  <c r="DE51" i="6"/>
  <c r="DK51" i="6"/>
  <c r="DF51" i="6"/>
  <c r="DJ51" i="6"/>
  <c r="DD68" i="6"/>
  <c r="DH68" i="6" s="1"/>
  <c r="DF68" i="6"/>
  <c r="DQ68" i="6"/>
  <c r="DJ68" i="6"/>
  <c r="DK68" i="6"/>
  <c r="DO68" i="6"/>
  <c r="DL68" i="6"/>
  <c r="DP68" i="6"/>
  <c r="DM68" i="6"/>
  <c r="DX68" i="6" s="1"/>
  <c r="DN68" i="6"/>
  <c r="DT68" i="6" s="1"/>
  <c r="DE68" i="6"/>
  <c r="DQ88" i="6"/>
  <c r="DD88" i="6"/>
  <c r="DH88" i="6" s="1"/>
  <c r="DP88" i="6"/>
  <c r="DL88" i="6"/>
  <c r="DD136" i="6"/>
  <c r="DH136" i="6" s="1"/>
  <c r="DM136" i="6"/>
  <c r="DX136" i="6" s="1"/>
  <c r="DO136" i="6"/>
  <c r="DE136" i="6"/>
  <c r="DN136" i="6"/>
  <c r="DT136" i="6" s="1"/>
  <c r="DF136" i="6"/>
  <c r="DK136" i="6"/>
  <c r="DL136" i="6"/>
  <c r="DQ136" i="6"/>
  <c r="DP136" i="6"/>
  <c r="DJ136" i="6"/>
  <c r="DO178" i="6"/>
  <c r="DD178" i="6"/>
  <c r="DH178" i="6" s="1"/>
  <c r="DB19" i="6"/>
  <c r="DC19" i="6" s="1"/>
  <c r="DL64" i="6"/>
  <c r="DJ89" i="6"/>
  <c r="DL89" i="6"/>
  <c r="DN89" i="6"/>
  <c r="DT89" i="6" s="1"/>
  <c r="DD89" i="6"/>
  <c r="DK89" i="6"/>
  <c r="DO89" i="6"/>
  <c r="DM89" i="6"/>
  <c r="DX89" i="6" s="1"/>
  <c r="DF89" i="6"/>
  <c r="DP89" i="6"/>
  <c r="DQ89" i="6"/>
  <c r="DM99" i="6"/>
  <c r="DX99" i="6" s="1"/>
  <c r="DO99" i="6"/>
  <c r="DJ99" i="6"/>
  <c r="DF99" i="6"/>
  <c r="DN99" i="6"/>
  <c r="DT99" i="6" s="1"/>
  <c r="DQ99" i="6"/>
  <c r="DK99" i="6"/>
  <c r="DP99" i="6"/>
  <c r="DL99" i="6"/>
  <c r="DD99" i="6"/>
  <c r="DH99" i="6" s="1"/>
  <c r="DM101" i="6"/>
  <c r="DX101" i="6" s="1"/>
  <c r="BR20" i="6"/>
  <c r="BZ20" i="6"/>
  <c r="BS20" i="6"/>
  <c r="BU20" i="6"/>
  <c r="BP20" i="6"/>
  <c r="BX20" i="6"/>
  <c r="BY20" i="6"/>
  <c r="BQ20" i="6"/>
  <c r="BO20" i="6"/>
  <c r="AF20" i="6" s="1"/>
  <c r="BW20" i="6"/>
  <c r="BV20" i="6"/>
  <c r="BT20" i="6"/>
  <c r="DQ53" i="6"/>
  <c r="BR73" i="6"/>
  <c r="BS73" i="6"/>
  <c r="BZ73" i="6"/>
  <c r="BT73" i="6"/>
  <c r="BV73" i="6"/>
  <c r="BQ73" i="6"/>
  <c r="EG73" i="6" s="1"/>
  <c r="BU73" i="6"/>
  <c r="BW73" i="6"/>
  <c r="BX73" i="6"/>
  <c r="BO73" i="6"/>
  <c r="AF73" i="6" s="1"/>
  <c r="BP73" i="6"/>
  <c r="DN91" i="6"/>
  <c r="DT91" i="6" s="1"/>
  <c r="DD91" i="6"/>
  <c r="DH91" i="6" s="1"/>
  <c r="DP91" i="6"/>
  <c r="DE91" i="6"/>
  <c r="DQ91" i="6"/>
  <c r="DF91" i="6"/>
  <c r="DL91" i="6"/>
  <c r="DM91" i="6"/>
  <c r="DX91" i="6" s="1"/>
  <c r="DK91" i="6"/>
  <c r="DJ91" i="6"/>
  <c r="DO91" i="6"/>
  <c r="DE76" i="6"/>
  <c r="DN76" i="6"/>
  <c r="DT76" i="6" s="1"/>
  <c r="DP90" i="6"/>
  <c r="DQ90" i="6"/>
  <c r="DK90" i="6"/>
  <c r="DM90" i="6"/>
  <c r="DX90" i="6" s="1"/>
  <c r="DJ90" i="6"/>
  <c r="DL122" i="6"/>
  <c r="DE122" i="6"/>
  <c r="DM175" i="6"/>
  <c r="DX175" i="6" s="1"/>
  <c r="DJ175" i="6"/>
  <c r="DJ25" i="6"/>
  <c r="DQ25" i="6"/>
  <c r="DK25" i="6"/>
  <c r="DL25" i="6"/>
  <c r="DD25" i="6"/>
  <c r="DH25" i="6" s="1"/>
  <c r="DO25" i="6"/>
  <c r="DF25" i="6"/>
  <c r="DP25" i="6"/>
  <c r="DN25" i="6"/>
  <c r="DT25" i="6" s="1"/>
  <c r="DE28" i="6"/>
  <c r="DM28" i="6"/>
  <c r="DX28" i="6" s="1"/>
  <c r="DJ28" i="6"/>
  <c r="DQ28" i="6"/>
  <c r="DO28" i="6"/>
  <c r="DL28" i="6"/>
  <c r="DF28" i="6"/>
  <c r="DP28" i="6"/>
  <c r="DD28" i="6"/>
  <c r="DH28" i="6" s="1"/>
  <c r="BV61" i="6"/>
  <c r="BX61" i="6"/>
  <c r="DF63" i="6"/>
  <c r="BU19" i="6"/>
  <c r="BP19" i="6"/>
  <c r="BX19" i="6"/>
  <c r="BS19" i="6"/>
  <c r="BR19" i="6"/>
  <c r="BT19" i="6"/>
  <c r="BZ19" i="6"/>
  <c r="BQ19" i="6"/>
  <c r="BW19" i="6"/>
  <c r="BO19" i="6"/>
  <c r="AF19" i="6" s="1"/>
  <c r="EE37" i="6"/>
  <c r="DB42" i="6"/>
  <c r="DC42" i="6" s="1"/>
  <c r="BO22" i="6"/>
  <c r="AF22" i="6" s="1"/>
  <c r="BW22" i="6"/>
  <c r="BR22" i="6"/>
  <c r="BZ22" i="6"/>
  <c r="BT22" i="6"/>
  <c r="BQ22" i="6"/>
  <c r="BP22" i="6"/>
  <c r="BV22" i="6"/>
  <c r="BY22" i="6"/>
  <c r="BU22" i="6"/>
  <c r="DU37" i="6"/>
  <c r="DN53" i="6"/>
  <c r="DT53" i="6" s="1"/>
  <c r="DQ54" i="6"/>
  <c r="DJ54" i="6"/>
  <c r="DE99" i="6"/>
  <c r="DD111" i="6"/>
  <c r="DH111" i="6" s="1"/>
  <c r="DO111" i="6"/>
  <c r="DQ111" i="6"/>
  <c r="DP118" i="6"/>
  <c r="DJ118" i="6"/>
  <c r="DK118" i="6"/>
  <c r="DE118" i="6"/>
  <c r="DO118" i="6"/>
  <c r="DQ118" i="6"/>
  <c r="DD118" i="6"/>
  <c r="DH118" i="6" s="1"/>
  <c r="DL118" i="6"/>
  <c r="DF118" i="6"/>
  <c r="DN118" i="6"/>
  <c r="DT118" i="6" s="1"/>
  <c r="DM118" i="6"/>
  <c r="DX118" i="6" s="1"/>
  <c r="DK125" i="6"/>
  <c r="DL125" i="6"/>
  <c r="DM125" i="6"/>
  <c r="DX125" i="6" s="1"/>
  <c r="DJ125" i="6"/>
  <c r="DF125" i="6"/>
  <c r="DE125" i="6"/>
  <c r="DD125" i="6"/>
  <c r="DH125" i="6" s="1"/>
  <c r="DP152" i="6"/>
  <c r="DE152" i="6"/>
  <c r="DM152" i="6"/>
  <c r="DX152" i="6" s="1"/>
  <c r="DO152" i="6"/>
  <c r="DF152" i="6"/>
  <c r="DJ152" i="6"/>
  <c r="DO154" i="6"/>
  <c r="DP154" i="6"/>
  <c r="DL154" i="6"/>
  <c r="DQ154" i="6"/>
  <c r="DN154" i="6"/>
  <c r="DT154" i="6" s="1"/>
  <c r="DJ154" i="6"/>
  <c r="DJ172" i="6"/>
  <c r="DD172" i="6"/>
  <c r="DH172" i="6" s="1"/>
  <c r="DO172" i="6"/>
  <c r="DQ172" i="6"/>
  <c r="DK172" i="6"/>
  <c r="DE172" i="6"/>
  <c r="DN172" i="6"/>
  <c r="DT172" i="6" s="1"/>
  <c r="DM172" i="6"/>
  <c r="DX172" i="6" s="1"/>
  <c r="DE25" i="6"/>
  <c r="DF24" i="6"/>
  <c r="DM25" i="6"/>
  <c r="DX25" i="6" s="1"/>
  <c r="DQ36" i="6"/>
  <c r="DM36" i="6"/>
  <c r="DX36" i="6" s="1"/>
  <c r="DP48" i="6"/>
  <c r="DF48" i="6"/>
  <c r="DK48" i="6"/>
  <c r="DD48" i="6"/>
  <c r="DH48" i="6" s="1"/>
  <c r="DL48" i="6"/>
  <c r="DD50" i="6"/>
  <c r="DH50" i="6" s="1"/>
  <c r="DQ50" i="6"/>
  <c r="DN69" i="6"/>
  <c r="DT69" i="6" s="1"/>
  <c r="DO69" i="6"/>
  <c r="DD69" i="6"/>
  <c r="DH69" i="6" s="1"/>
  <c r="DE69" i="6"/>
  <c r="DP69" i="6"/>
  <c r="DL69" i="6"/>
  <c r="DM69" i="6"/>
  <c r="DX69" i="6" s="1"/>
  <c r="DK69" i="6"/>
  <c r="DQ69" i="6"/>
  <c r="DJ69" i="6"/>
  <c r="DF69" i="6"/>
  <c r="DD72" i="6"/>
  <c r="DH72" i="6" s="1"/>
  <c r="DP72" i="6"/>
  <c r="DE105" i="6"/>
  <c r="DJ129" i="6"/>
  <c r="DL129" i="6"/>
  <c r="DN129" i="6"/>
  <c r="DT129" i="6" s="1"/>
  <c r="DD129" i="6"/>
  <c r="DH129" i="6" s="1"/>
  <c r="DO129" i="6"/>
  <c r="DK129" i="6"/>
  <c r="DQ129" i="6"/>
  <c r="DF129" i="6"/>
  <c r="DP129" i="6"/>
  <c r="DM129" i="6"/>
  <c r="DX129" i="6" s="1"/>
  <c r="DE129" i="6"/>
  <c r="DN117" i="6"/>
  <c r="DT117" i="6" s="1"/>
  <c r="DJ117" i="6"/>
  <c r="DL117" i="6"/>
  <c r="DP117" i="6"/>
  <c r="DO147" i="6"/>
  <c r="DN147" i="6"/>
  <c r="DT147" i="6" s="1"/>
  <c r="DD147" i="6"/>
  <c r="DH147" i="6" s="1"/>
  <c r="DK147" i="6"/>
  <c r="DL147" i="6"/>
  <c r="DF147" i="6"/>
  <c r="DJ147" i="6"/>
  <c r="DQ147" i="6"/>
  <c r="DM147" i="6"/>
  <c r="DX147" i="6" s="1"/>
  <c r="DP147" i="6"/>
  <c r="DE147" i="6"/>
  <c r="DE162" i="6"/>
  <c r="DM162" i="6"/>
  <c r="DX162" i="6" s="1"/>
  <c r="DO162" i="6"/>
  <c r="DP162" i="6"/>
  <c r="DD162" i="6"/>
  <c r="DH162" i="6" s="1"/>
  <c r="DL162" i="6"/>
  <c r="DJ162" i="6"/>
  <c r="DQ162" i="6"/>
  <c r="DK162" i="6"/>
  <c r="DN162" i="6"/>
  <c r="DT162" i="6" s="1"/>
  <c r="DF162" i="6"/>
  <c r="DP170" i="6"/>
  <c r="DM170" i="6"/>
  <c r="DX170" i="6" s="1"/>
  <c r="DO170" i="6"/>
  <c r="DD170" i="6"/>
  <c r="DH170" i="6" s="1"/>
  <c r="DE170" i="6"/>
  <c r="DN170" i="6"/>
  <c r="DT170" i="6" s="1"/>
  <c r="DJ170" i="6"/>
  <c r="DK170" i="6"/>
  <c r="DF170" i="6"/>
  <c r="DL170" i="6"/>
  <c r="DQ170" i="6"/>
  <c r="DD203" i="6"/>
  <c r="DH203" i="6" s="1"/>
  <c r="DF203" i="6"/>
  <c r="DM203" i="6"/>
  <c r="DX203" i="6" s="1"/>
  <c r="DQ203" i="6"/>
  <c r="DJ35" i="6"/>
  <c r="DE35" i="6"/>
  <c r="DM35" i="6"/>
  <c r="DX35" i="6" s="1"/>
  <c r="DL35" i="6"/>
  <c r="DD35" i="6"/>
  <c r="DH35" i="6" s="1"/>
  <c r="DO35" i="6"/>
  <c r="DP35" i="6"/>
  <c r="DN35" i="6"/>
  <c r="DT35" i="6" s="1"/>
  <c r="DF35" i="6"/>
  <c r="DK35" i="6"/>
  <c r="DQ35" i="6"/>
  <c r="DP26" i="6"/>
  <c r="DK26" i="6"/>
  <c r="DN26" i="6"/>
  <c r="DT26" i="6" s="1"/>
  <c r="DE26" i="6"/>
  <c r="DM26" i="6"/>
  <c r="DX26" i="6" s="1"/>
  <c r="DO26" i="6"/>
  <c r="DL26" i="6"/>
  <c r="DQ26" i="6"/>
  <c r="DF26" i="6"/>
  <c r="DJ29" i="6"/>
  <c r="DK29" i="6"/>
  <c r="DN29" i="6"/>
  <c r="DT29" i="6" s="1"/>
  <c r="DL29" i="6"/>
  <c r="DO29" i="6"/>
  <c r="DD29" i="6"/>
  <c r="DH29" i="6" s="1"/>
  <c r="DF29" i="6"/>
  <c r="DE29" i="6"/>
  <c r="DM29" i="6"/>
  <c r="DX29" i="6" s="1"/>
  <c r="DQ29" i="6"/>
  <c r="DB27" i="6"/>
  <c r="DC27" i="6" s="1"/>
  <c r="DQ79" i="6"/>
  <c r="DK88" i="6"/>
  <c r="DK94" i="6"/>
  <c r="DP94" i="6"/>
  <c r="DF94" i="6"/>
  <c r="DQ94" i="6"/>
  <c r="DL94" i="6"/>
  <c r="DI104" i="6"/>
  <c r="DE119" i="6"/>
  <c r="DK169" i="6"/>
  <c r="DE169" i="6"/>
  <c r="DO169" i="6"/>
  <c r="DP169" i="6"/>
  <c r="DJ169" i="6"/>
  <c r="DM169" i="6"/>
  <c r="DX169" i="6" s="1"/>
  <c r="DN169" i="6"/>
  <c r="DT169" i="6" s="1"/>
  <c r="DQ169" i="6"/>
  <c r="DF169" i="6"/>
  <c r="DD169" i="6"/>
  <c r="DH169" i="6" s="1"/>
  <c r="DL169" i="6"/>
  <c r="DM183" i="6"/>
  <c r="DX183" i="6" s="1"/>
  <c r="DJ183" i="6"/>
  <c r="DK183" i="6"/>
  <c r="DD198" i="6"/>
  <c r="DH198" i="6" s="1"/>
  <c r="DL198" i="6"/>
  <c r="DQ198" i="6"/>
  <c r="DM198" i="6"/>
  <c r="DX198" i="6" s="1"/>
  <c r="DK198" i="6"/>
  <c r="DP198" i="6"/>
  <c r="DN198" i="6"/>
  <c r="DT198" i="6" s="1"/>
  <c r="DF198" i="6"/>
  <c r="DJ198" i="6"/>
  <c r="DO198" i="6"/>
  <c r="DE198" i="6"/>
  <c r="DV24" i="6"/>
  <c r="DB21" i="6"/>
  <c r="DC21" i="6" s="1"/>
  <c r="BV33" i="6"/>
  <c r="BP33" i="6"/>
  <c r="BX33" i="6"/>
  <c r="DE53" i="6"/>
  <c r="DK53" i="6"/>
  <c r="DL53" i="6"/>
  <c r="DD53" i="6"/>
  <c r="DH53" i="6" s="1"/>
  <c r="DF53" i="6"/>
  <c r="DO53" i="6"/>
  <c r="DM53" i="6"/>
  <c r="DX53" i="6" s="1"/>
  <c r="DP53" i="6"/>
  <c r="DO58" i="6"/>
  <c r="DF58" i="6"/>
  <c r="DQ58" i="6"/>
  <c r="DM58" i="6"/>
  <c r="DX58" i="6" s="1"/>
  <c r="DK58" i="6"/>
  <c r="DQ46" i="6"/>
  <c r="DD61" i="6"/>
  <c r="DH61" i="6" s="1"/>
  <c r="DL61" i="6"/>
  <c r="DP61" i="6"/>
  <c r="DQ61" i="6"/>
  <c r="DF60" i="6"/>
  <c r="DJ60" i="6"/>
  <c r="DQ60" i="6"/>
  <c r="DK60" i="6"/>
  <c r="DO60" i="6"/>
  <c r="DE60" i="6"/>
  <c r="DD60" i="6"/>
  <c r="DH60" i="6" s="1"/>
  <c r="DL60" i="6"/>
  <c r="DP60" i="6"/>
  <c r="DN60" i="6"/>
  <c r="DT60" i="6" s="1"/>
  <c r="DM60" i="6"/>
  <c r="DX60" i="6" s="1"/>
  <c r="DP85" i="6"/>
  <c r="DM85" i="6"/>
  <c r="DX85" i="6" s="1"/>
  <c r="DF85" i="6"/>
  <c r="DE85" i="6"/>
  <c r="DJ85" i="6"/>
  <c r="DN85" i="6"/>
  <c r="DT85" i="6" s="1"/>
  <c r="DO85" i="6"/>
  <c r="DD85" i="6"/>
  <c r="DH85" i="6" s="1"/>
  <c r="DQ85" i="6"/>
  <c r="DL85" i="6"/>
  <c r="DK85" i="6"/>
  <c r="DP74" i="6"/>
  <c r="DM74" i="6"/>
  <c r="DX74" i="6" s="1"/>
  <c r="DD74" i="6"/>
  <c r="DH74" i="6" s="1"/>
  <c r="DE74" i="6"/>
  <c r="DO74" i="6"/>
  <c r="DF74" i="6"/>
  <c r="DQ74" i="6"/>
  <c r="DL74" i="6"/>
  <c r="DJ74" i="6"/>
  <c r="DN74" i="6"/>
  <c r="DT74" i="6" s="1"/>
  <c r="DQ82" i="6"/>
  <c r="DK82" i="6"/>
  <c r="DN82" i="6"/>
  <c r="DT82" i="6" s="1"/>
  <c r="DO82" i="6"/>
  <c r="DF82" i="6"/>
  <c r="DJ82" i="6"/>
  <c r="DP82" i="6"/>
  <c r="DD82" i="6"/>
  <c r="DH82" i="6" s="1"/>
  <c r="DE82" i="6"/>
  <c r="DM82" i="6"/>
  <c r="DX82" i="6" s="1"/>
  <c r="DL82" i="6"/>
  <c r="DJ93" i="6"/>
  <c r="DN93" i="6"/>
  <c r="DT93" i="6" s="1"/>
  <c r="DD93" i="6"/>
  <c r="DH93" i="6" s="1"/>
  <c r="DO93" i="6"/>
  <c r="DL93" i="6"/>
  <c r="DQ93" i="6"/>
  <c r="DF93" i="6"/>
  <c r="DP93" i="6"/>
  <c r="DK93" i="6"/>
  <c r="DE93" i="6"/>
  <c r="DF96" i="6"/>
  <c r="DQ96" i="6"/>
  <c r="DJ96" i="6"/>
  <c r="DK96" i="6"/>
  <c r="DE96" i="6"/>
  <c r="DO96" i="6"/>
  <c r="DM96" i="6"/>
  <c r="DX96" i="6" s="1"/>
  <c r="DN96" i="6"/>
  <c r="DT96" i="6" s="1"/>
  <c r="DP96" i="6"/>
  <c r="DL96" i="6"/>
  <c r="DD96" i="6"/>
  <c r="DH96" i="6" s="1"/>
  <c r="DM114" i="6"/>
  <c r="DX114" i="6" s="1"/>
  <c r="DO114" i="6"/>
  <c r="DQ114" i="6"/>
  <c r="DJ114" i="6"/>
  <c r="DP134" i="6"/>
  <c r="DL134" i="6"/>
  <c r="DD134" i="6"/>
  <c r="DH134" i="6" s="1"/>
  <c r="DD194" i="6"/>
  <c r="DH194" i="6" s="1"/>
  <c r="DO194" i="6"/>
  <c r="DE23" i="6"/>
  <c r="EE17" i="6"/>
  <c r="DQ17" i="6"/>
  <c r="DJ17" i="6"/>
  <c r="DD17" i="6"/>
  <c r="DH17" i="6" s="1"/>
  <c r="DL17" i="6"/>
  <c r="DO17" i="6"/>
  <c r="DF17" i="6"/>
  <c r="DP17" i="6"/>
  <c r="DN17" i="6"/>
  <c r="DT17" i="6" s="1"/>
  <c r="DK17" i="6"/>
  <c r="DM17" i="6"/>
  <c r="DX17" i="6" s="1"/>
  <c r="DK22" i="6"/>
  <c r="DE22" i="6"/>
  <c r="DM22" i="6"/>
  <c r="DX22" i="6" s="1"/>
  <c r="DP22" i="6"/>
  <c r="DD22" i="6"/>
  <c r="DH22" i="6" s="1"/>
  <c r="DJ22" i="6"/>
  <c r="DO22" i="6"/>
  <c r="DL22" i="6"/>
  <c r="DQ22" i="6"/>
  <c r="DF22" i="6"/>
  <c r="DN22" i="6"/>
  <c r="DT22" i="6" s="1"/>
  <c r="DN28" i="6"/>
  <c r="DT28" i="6" s="1"/>
  <c r="DF18" i="6"/>
  <c r="DN18" i="6"/>
  <c r="DT18" i="6" s="1"/>
  <c r="DO18" i="6"/>
  <c r="DQ18" i="6"/>
  <c r="DD18" i="6"/>
  <c r="DH18" i="6" s="1"/>
  <c r="DL18" i="6"/>
  <c r="DK18" i="6"/>
  <c r="DM18" i="6"/>
  <c r="DX18" i="6" s="1"/>
  <c r="DE18" i="6"/>
  <c r="DB31" i="6"/>
  <c r="DC31" i="6" s="1"/>
  <c r="DQ66" i="6"/>
  <c r="DD66" i="6"/>
  <c r="DH66" i="6" s="1"/>
  <c r="DE66" i="6"/>
  <c r="DM66" i="6"/>
  <c r="DX66" i="6" s="1"/>
  <c r="DO66" i="6"/>
  <c r="DP66" i="6"/>
  <c r="DF66" i="6"/>
  <c r="DN66" i="6"/>
  <c r="DT66" i="6" s="1"/>
  <c r="DL66" i="6"/>
  <c r="DJ66" i="6"/>
  <c r="DN83" i="6"/>
  <c r="DT83" i="6" s="1"/>
  <c r="DK83" i="6"/>
  <c r="DL83" i="6"/>
  <c r="DD83" i="6"/>
  <c r="DH83" i="6" s="1"/>
  <c r="DI83" i="6" s="1"/>
  <c r="DM83" i="6"/>
  <c r="DX83" i="6" s="1"/>
  <c r="DE83" i="6"/>
  <c r="DO83" i="6"/>
  <c r="DJ83" i="6"/>
  <c r="DQ83" i="6"/>
  <c r="DP83" i="6"/>
  <c r="DU89" i="6"/>
  <c r="DB95" i="6"/>
  <c r="DC95" i="6" s="1"/>
  <c r="DM93" i="6"/>
  <c r="DX93" i="6" s="1"/>
  <c r="DJ88" i="6"/>
  <c r="DM108" i="6"/>
  <c r="DX108" i="6" s="1"/>
  <c r="DN142" i="6"/>
  <c r="DT142" i="6" s="1"/>
  <c r="DE142" i="6"/>
  <c r="DK142" i="6"/>
  <c r="DM142" i="6"/>
  <c r="DX142" i="6" s="1"/>
  <c r="DQ142" i="6"/>
  <c r="DJ142" i="6"/>
  <c r="DO142" i="6"/>
  <c r="DF142" i="6"/>
  <c r="DL142" i="6"/>
  <c r="DP142" i="6"/>
  <c r="DD142" i="6"/>
  <c r="DH142" i="6" s="1"/>
  <c r="DO139" i="6"/>
  <c r="DD139" i="6"/>
  <c r="DH139" i="6" s="1"/>
  <c r="DF139" i="6"/>
  <c r="DL139" i="6"/>
  <c r="DN139" i="6"/>
  <c r="DT139" i="6" s="1"/>
  <c r="DQ139" i="6"/>
  <c r="DK139" i="6"/>
  <c r="DM139" i="6"/>
  <c r="DX139" i="6" s="1"/>
  <c r="DE139" i="6"/>
  <c r="DJ139" i="6"/>
  <c r="DP139" i="6"/>
  <c r="DE205" i="6"/>
  <c r="DJ205" i="6"/>
  <c r="DD205" i="6"/>
  <c r="DH205" i="6" s="1"/>
  <c r="DK205" i="6"/>
  <c r="DE116" i="6"/>
  <c r="DD116" i="6"/>
  <c r="DH116" i="6" s="1"/>
  <c r="DO116" i="6"/>
  <c r="DJ121" i="6"/>
  <c r="DD121" i="6"/>
  <c r="DH121" i="6" s="1"/>
  <c r="DO121" i="6"/>
  <c r="DF121" i="6"/>
  <c r="DQ121" i="6"/>
  <c r="DP121" i="6"/>
  <c r="BO134" i="6"/>
  <c r="AF134" i="6" s="1"/>
  <c r="BU134" i="6"/>
  <c r="BW134" i="6"/>
  <c r="DQ149" i="6"/>
  <c r="DN149" i="6"/>
  <c r="DT149" i="6" s="1"/>
  <c r="DE149" i="6"/>
  <c r="DM149" i="6"/>
  <c r="DX149" i="6" s="1"/>
  <c r="DF149" i="6"/>
  <c r="DP149" i="6"/>
  <c r="BT138" i="6"/>
  <c r="BQ138" i="6"/>
  <c r="BS138" i="6"/>
  <c r="BY138" i="6"/>
  <c r="DJ146" i="6"/>
  <c r="DD146" i="6"/>
  <c r="DH146" i="6" s="1"/>
  <c r="DF146" i="6"/>
  <c r="DO146" i="6"/>
  <c r="DQ146" i="6"/>
  <c r="BU126" i="6"/>
  <c r="BW126" i="6"/>
  <c r="BY126" i="6"/>
  <c r="BZ126" i="6"/>
  <c r="BQ126" i="6"/>
  <c r="BR126" i="6"/>
  <c r="BT126" i="6"/>
  <c r="BT134" i="6"/>
  <c r="BO138" i="6"/>
  <c r="AF138" i="6" s="1"/>
  <c r="DJ163" i="6"/>
  <c r="BT164" i="6"/>
  <c r="BS164" i="6"/>
  <c r="BV174" i="6"/>
  <c r="BS174" i="6"/>
  <c r="BT174" i="6"/>
  <c r="BR174" i="6"/>
  <c r="BT169" i="6"/>
  <c r="BZ169" i="6"/>
  <c r="BR169" i="6"/>
  <c r="BX169" i="6"/>
  <c r="DJ164" i="6"/>
  <c r="DD164" i="6"/>
  <c r="DH164" i="6" s="1"/>
  <c r="DF164" i="6"/>
  <c r="DO164" i="6"/>
  <c r="DQ164" i="6"/>
  <c r="DJ179" i="6"/>
  <c r="DL179" i="6"/>
  <c r="DE179" i="6"/>
  <c r="DM179" i="6"/>
  <c r="DX179" i="6" s="1"/>
  <c r="DQ179" i="6"/>
  <c r="BS182" i="6"/>
  <c r="BU182" i="6"/>
  <c r="BV182" i="6"/>
  <c r="BR182" i="6"/>
  <c r="BZ182" i="6"/>
  <c r="DQ190" i="6"/>
  <c r="DK190" i="6"/>
  <c r="DD190" i="6"/>
  <c r="DH190" i="6" s="1"/>
  <c r="DL190" i="6"/>
  <c r="DP190" i="6"/>
  <c r="BZ175" i="6"/>
  <c r="BO175" i="6"/>
  <c r="AF175" i="6" s="1"/>
  <c r="BW175" i="6"/>
  <c r="BQ198" i="6"/>
  <c r="DQ182" i="6"/>
  <c r="DK182" i="6"/>
  <c r="DD182" i="6"/>
  <c r="DH182" i="6" s="1"/>
  <c r="DL182" i="6"/>
  <c r="DP182" i="6"/>
  <c r="EE190" i="6"/>
  <c r="DJ201" i="6"/>
  <c r="BZ170" i="6"/>
  <c r="BY170" i="6"/>
  <c r="BO170" i="6"/>
  <c r="AF170" i="6" s="1"/>
  <c r="DF179" i="6"/>
  <c r="DN164" i="6"/>
  <c r="DT164" i="6" s="1"/>
  <c r="DN166" i="6"/>
  <c r="DT166" i="6" s="1"/>
  <c r="DB174" i="6"/>
  <c r="DC174" i="6" s="1"/>
  <c r="DO204" i="6"/>
  <c r="DD181" i="6"/>
  <c r="DH181" i="6" s="1"/>
  <c r="DO181" i="6"/>
  <c r="BX200" i="6"/>
  <c r="BO200" i="6"/>
  <c r="AF200" i="6" s="1"/>
  <c r="DL193" i="6"/>
  <c r="BV199" i="6"/>
  <c r="BR198" i="6"/>
  <c r="DQ207" i="6"/>
  <c r="DE204" i="6"/>
  <c r="BV26" i="6"/>
  <c r="BW28" i="6"/>
  <c r="BS26" i="6"/>
  <c r="BX38" i="6"/>
  <c r="BR50" i="6"/>
  <c r="BZ50" i="6"/>
  <c r="BT50" i="6"/>
  <c r="BV50" i="6"/>
  <c r="BO50" i="6"/>
  <c r="AF50" i="6" s="1"/>
  <c r="BW50" i="6"/>
  <c r="EE60" i="6"/>
  <c r="BS52" i="6"/>
  <c r="BT52" i="6"/>
  <c r="BV52" i="6"/>
  <c r="BS50" i="6"/>
  <c r="BP55" i="6"/>
  <c r="BQ55" i="6"/>
  <c r="BS55" i="6"/>
  <c r="BX56" i="6"/>
  <c r="BY56" i="6"/>
  <c r="BO56" i="6"/>
  <c r="AF56" i="6" s="1"/>
  <c r="BQ56" i="6"/>
  <c r="BW56" i="6"/>
  <c r="BP56" i="6"/>
  <c r="DF73" i="6"/>
  <c r="DB67" i="6"/>
  <c r="DC67" i="6" s="1"/>
  <c r="DN73" i="6"/>
  <c r="DT73" i="6" s="1"/>
  <c r="BO87" i="6"/>
  <c r="AF87" i="6" s="1"/>
  <c r="DJ80" i="6"/>
  <c r="BV65" i="6"/>
  <c r="BR65" i="6"/>
  <c r="BZ65" i="6"/>
  <c r="BT65" i="6"/>
  <c r="BS65" i="6"/>
  <c r="BP92" i="6"/>
  <c r="BS92" i="6"/>
  <c r="BT92" i="6"/>
  <c r="BX92" i="6"/>
  <c r="BO92" i="6"/>
  <c r="AF92" i="6" s="1"/>
  <c r="BW92" i="6"/>
  <c r="BZ92" i="6"/>
  <c r="BO100" i="6"/>
  <c r="AF100" i="6" s="1"/>
  <c r="DN106" i="6"/>
  <c r="DT106" i="6" s="1"/>
  <c r="DO102" i="6"/>
  <c r="DL97" i="6"/>
  <c r="DQ80" i="6"/>
  <c r="DQ100" i="6"/>
  <c r="BQ107" i="6"/>
  <c r="EG107" i="6" s="1"/>
  <c r="BR108" i="6"/>
  <c r="DB115" i="6"/>
  <c r="DC115" i="6" s="1"/>
  <c r="BT121" i="6"/>
  <c r="BQ121" i="6"/>
  <c r="BR121" i="6"/>
  <c r="BS121" i="6"/>
  <c r="BX121" i="6"/>
  <c r="BY121" i="6"/>
  <c r="BZ121" i="6"/>
  <c r="BP121" i="6"/>
  <c r="DM138" i="6"/>
  <c r="DX138" i="6" s="1"/>
  <c r="DL149" i="6"/>
  <c r="DO149" i="6"/>
  <c r="DB127" i="6"/>
  <c r="DC127" i="6" s="1"/>
  <c r="BX138" i="6"/>
  <c r="BR134" i="6"/>
  <c r="BY141" i="6"/>
  <c r="BR138" i="6"/>
  <c r="DB145" i="6"/>
  <c r="DC145" i="6" s="1"/>
  <c r="BT120" i="6"/>
  <c r="BU120" i="6"/>
  <c r="BV120" i="6"/>
  <c r="BP126" i="6"/>
  <c r="BQ136" i="6"/>
  <c r="BW136" i="6"/>
  <c r="BU143" i="6"/>
  <c r="BR143" i="6"/>
  <c r="BT143" i="6"/>
  <c r="BZ143" i="6"/>
  <c r="DB135" i="6"/>
  <c r="DC135" i="6" s="1"/>
  <c r="BV138" i="6"/>
  <c r="BV146" i="6"/>
  <c r="BP134" i="6"/>
  <c r="BW138" i="6"/>
  <c r="BP150" i="6"/>
  <c r="BX150" i="6"/>
  <c r="BT150" i="6"/>
  <c r="BU150" i="6"/>
  <c r="BW150" i="6"/>
  <c r="BO150" i="6"/>
  <c r="AF150" i="6" s="1"/>
  <c r="EE133" i="6"/>
  <c r="BV156" i="6"/>
  <c r="DE157" i="6"/>
  <c r="DO163" i="6"/>
  <c r="DE164" i="6"/>
  <c r="DJ173" i="6"/>
  <c r="BP166" i="6"/>
  <c r="DB150" i="6"/>
  <c r="DC150" i="6" s="1"/>
  <c r="BW169" i="6"/>
  <c r="DM157" i="6"/>
  <c r="DX157" i="6" s="1"/>
  <c r="BT166" i="6"/>
  <c r="DL164" i="6"/>
  <c r="DO179" i="6"/>
  <c r="DO182" i="6"/>
  <c r="DN193" i="6"/>
  <c r="DT193" i="6" s="1"/>
  <c r="BW182" i="6"/>
  <c r="DB206" i="6"/>
  <c r="DC206" i="6" s="1"/>
  <c r="DK184" i="6"/>
  <c r="DE184" i="6"/>
  <c r="DM184" i="6"/>
  <c r="DX184" i="6" s="1"/>
  <c r="DF184" i="6"/>
  <c r="DN184" i="6"/>
  <c r="DT184" i="6" s="1"/>
  <c r="DJ184" i="6"/>
  <c r="BS190" i="6"/>
  <c r="BU190" i="6"/>
  <c r="BV190" i="6"/>
  <c r="BR190" i="6"/>
  <c r="BZ190" i="6"/>
  <c r="DJ202" i="6"/>
  <c r="DM193" i="6"/>
  <c r="DX193" i="6" s="1"/>
  <c r="BU184" i="6"/>
  <c r="BO184" i="6"/>
  <c r="AF184" i="6" s="1"/>
  <c r="BW184" i="6"/>
  <c r="DB195" i="6"/>
  <c r="DC195" i="6" s="1"/>
  <c r="BP198" i="6"/>
  <c r="BT182" i="6"/>
  <c r="BP192" i="6"/>
  <c r="BX192" i="6"/>
  <c r="BW192" i="6"/>
  <c r="DP157" i="6"/>
  <c r="BV181" i="6"/>
  <c r="BP181" i="6"/>
  <c r="BX181" i="6"/>
  <c r="BQ181" i="6"/>
  <c r="BY181" i="6"/>
  <c r="BU181" i="6"/>
  <c r="BT190" i="6"/>
  <c r="BZ198" i="6"/>
  <c r="BV30" i="6"/>
  <c r="BO30" i="6"/>
  <c r="AF30" i="6" s="1"/>
  <c r="BX30" i="6"/>
  <c r="BW30" i="6"/>
  <c r="BY30" i="6"/>
  <c r="BZ30" i="6"/>
  <c r="BP30" i="6"/>
  <c r="BQ30" i="6"/>
  <c r="BP35" i="6"/>
  <c r="BU35" i="6"/>
  <c r="BX35" i="6"/>
  <c r="BT35" i="6"/>
  <c r="BV35" i="6"/>
  <c r="BQ35" i="6"/>
  <c r="BY35" i="6"/>
  <c r="DB39" i="6"/>
  <c r="DC39" i="6" s="1"/>
  <c r="DD37" i="6"/>
  <c r="DH37" i="6" s="1"/>
  <c r="DM43" i="6"/>
  <c r="DX43" i="6" s="1"/>
  <c r="DJ43" i="6"/>
  <c r="BO35" i="6"/>
  <c r="AF35" i="6" s="1"/>
  <c r="BQ36" i="6"/>
  <c r="EG36" i="6" s="1"/>
  <c r="BY36" i="6"/>
  <c r="BS36" i="6"/>
  <c r="BO36" i="6"/>
  <c r="AF36" i="6" s="1"/>
  <c r="BV36" i="6"/>
  <c r="BX36" i="6"/>
  <c r="BW36" i="6"/>
  <c r="BR36" i="6"/>
  <c r="DO37" i="6"/>
  <c r="BU44" i="6"/>
  <c r="BW44" i="6"/>
  <c r="BX44" i="6"/>
  <c r="BR56" i="6"/>
  <c r="BP50" i="6"/>
  <c r="BS56" i="6"/>
  <c r="BZ60" i="6"/>
  <c r="BU60" i="6"/>
  <c r="BR60" i="6"/>
  <c r="BS60" i="6"/>
  <c r="BT60" i="6"/>
  <c r="BY60" i="6"/>
  <c r="BW51" i="6"/>
  <c r="BT51" i="6"/>
  <c r="BV51" i="6"/>
  <c r="BS51" i="6"/>
  <c r="BV67" i="6"/>
  <c r="BO67" i="6"/>
  <c r="AF67" i="6" s="1"/>
  <c r="BW67" i="6"/>
  <c r="BP67" i="6"/>
  <c r="BT67" i="6"/>
  <c r="BX67" i="6"/>
  <c r="BU71" i="6"/>
  <c r="BR67" i="6"/>
  <c r="DB81" i="6"/>
  <c r="DC81" i="6" s="1"/>
  <c r="DJ97" i="6"/>
  <c r="BX65" i="6"/>
  <c r="BT83" i="6"/>
  <c r="BV81" i="6"/>
  <c r="BS81" i="6"/>
  <c r="BT81" i="6"/>
  <c r="BX81" i="6"/>
  <c r="BT97" i="6"/>
  <c r="BU97" i="6"/>
  <c r="BY97" i="6"/>
  <c r="BP97" i="6"/>
  <c r="BX97" i="6"/>
  <c r="DB109" i="6"/>
  <c r="DC109" i="6" s="1"/>
  <c r="BY107" i="6"/>
  <c r="BR68" i="6"/>
  <c r="DK146" i="6"/>
  <c r="BW121" i="6"/>
  <c r="BR85" i="6"/>
  <c r="BP85" i="6"/>
  <c r="BW85" i="6"/>
  <c r="BX85" i="6"/>
  <c r="DP138" i="6"/>
  <c r="DE138" i="6"/>
  <c r="BZ134" i="6"/>
  <c r="BQ110" i="6"/>
  <c r="BY110" i="6"/>
  <c r="BU110" i="6"/>
  <c r="BS110" i="6"/>
  <c r="BZ138" i="6"/>
  <c r="BQ120" i="6"/>
  <c r="BX126" i="6"/>
  <c r="BT136" i="6"/>
  <c r="BW143" i="6"/>
  <c r="DJ149" i="6"/>
  <c r="BR127" i="6"/>
  <c r="BZ127" i="6"/>
  <c r="BW127" i="6"/>
  <c r="BX127" i="6"/>
  <c r="BQ127" i="6"/>
  <c r="BY127" i="6"/>
  <c r="BO127" i="6"/>
  <c r="AF127" i="6" s="1"/>
  <c r="DN146" i="6"/>
  <c r="DT146" i="6" s="1"/>
  <c r="BX134" i="6"/>
  <c r="BQ150" i="6"/>
  <c r="BP133" i="6"/>
  <c r="BR133" i="6"/>
  <c r="BX133" i="6"/>
  <c r="BZ133" i="6"/>
  <c r="BO153" i="6"/>
  <c r="AF153" i="6" s="1"/>
  <c r="BX153" i="6"/>
  <c r="BS153" i="6"/>
  <c r="DD149" i="6"/>
  <c r="DH149" i="6" s="1"/>
  <c r="BO119" i="6"/>
  <c r="AF119" i="6" s="1"/>
  <c r="BW119" i="6"/>
  <c r="BQ119" i="6"/>
  <c r="BR119" i="6"/>
  <c r="BS119" i="6"/>
  <c r="BV119" i="6"/>
  <c r="BU158" i="6"/>
  <c r="BV158" i="6"/>
  <c r="BY158" i="6"/>
  <c r="BS158" i="6"/>
  <c r="BW158" i="6"/>
  <c r="BZ158" i="6"/>
  <c r="DN158" i="6"/>
  <c r="DT158" i="6" s="1"/>
  <c r="DM164" i="6"/>
  <c r="DX164" i="6" s="1"/>
  <c r="BX166" i="6"/>
  <c r="BQ166" i="6"/>
  <c r="EG166" i="6" s="1"/>
  <c r="BS127" i="6"/>
  <c r="BW137" i="6"/>
  <c r="BV137" i="6"/>
  <c r="BX163" i="6"/>
  <c r="BT167" i="6"/>
  <c r="DP179" i="6"/>
  <c r="DO190" i="6"/>
  <c r="DF182" i="6"/>
  <c r="DE186" i="6"/>
  <c r="DM186" i="6"/>
  <c r="DX186" i="6" s="1"/>
  <c r="DO186" i="6"/>
  <c r="DP186" i="6"/>
  <c r="DD186" i="6"/>
  <c r="DH186" i="6" s="1"/>
  <c r="DL186" i="6"/>
  <c r="BW176" i="6"/>
  <c r="BX176" i="6"/>
  <c r="BT176" i="6"/>
  <c r="BQ188" i="6"/>
  <c r="BY188" i="6"/>
  <c r="BS188" i="6"/>
  <c r="BT188" i="6"/>
  <c r="BX188" i="6"/>
  <c r="BP188" i="6"/>
  <c r="DB192" i="6"/>
  <c r="DC192" i="6" s="1"/>
  <c r="BT201" i="6"/>
  <c r="BV201" i="6"/>
  <c r="BR201" i="6"/>
  <c r="BU201" i="6"/>
  <c r="BQ201" i="6"/>
  <c r="BZ201" i="6"/>
  <c r="BW190" i="6"/>
  <c r="BY184" i="6"/>
  <c r="BQ203" i="6"/>
  <c r="BR184" i="6"/>
  <c r="DE189" i="6"/>
  <c r="ES193" i="6"/>
  <c r="BR179" i="6"/>
  <c r="BZ181" i="6"/>
  <c r="BT200" i="6"/>
  <c r="DL43" i="6"/>
  <c r="DD43" i="6"/>
  <c r="DH43" i="6" s="1"/>
  <c r="DP43" i="6"/>
  <c r="DF43" i="6"/>
  <c r="DE43" i="6"/>
  <c r="DQ43" i="6"/>
  <c r="DK43" i="6"/>
  <c r="DM73" i="6"/>
  <c r="DX73" i="6" s="1"/>
  <c r="DB70" i="6"/>
  <c r="DC70" i="6" s="1"/>
  <c r="DB75" i="6"/>
  <c r="DC75" i="6" s="1"/>
  <c r="DB86" i="6"/>
  <c r="DC86" i="6" s="1"/>
  <c r="BW83" i="6"/>
  <c r="EE79" i="6"/>
  <c r="DK97" i="6"/>
  <c r="DD97" i="6"/>
  <c r="DH97" i="6" s="1"/>
  <c r="DI97" i="6" s="1"/>
  <c r="DE97" i="6"/>
  <c r="DM97" i="6"/>
  <c r="DX97" i="6" s="1"/>
  <c r="DP97" i="6"/>
  <c r="DO97" i="6"/>
  <c r="DP116" i="6"/>
  <c r="EE89" i="6"/>
  <c r="BX113" i="6"/>
  <c r="BQ113" i="6"/>
  <c r="BT113" i="6"/>
  <c r="BR113" i="6"/>
  <c r="BT100" i="6"/>
  <c r="BX100" i="6"/>
  <c r="BY100" i="6"/>
  <c r="BP100" i="6"/>
  <c r="BQ100" i="6"/>
  <c r="DJ120" i="6"/>
  <c r="DN120" i="6"/>
  <c r="DT120" i="6" s="1"/>
  <c r="DQ120" i="6"/>
  <c r="DF120" i="6"/>
  <c r="DB140" i="6"/>
  <c r="DC140" i="6" s="1"/>
  <c r="DD124" i="6"/>
  <c r="DH124" i="6" s="1"/>
  <c r="DN116" i="6"/>
  <c r="DT116" i="6" s="1"/>
  <c r="DJ138" i="6"/>
  <c r="DD138" i="6"/>
  <c r="DH138" i="6" s="1"/>
  <c r="DF138" i="6"/>
  <c r="DO138" i="6"/>
  <c r="DQ138" i="6"/>
  <c r="DL146" i="6"/>
  <c r="BQ148" i="6"/>
  <c r="DN157" i="6"/>
  <c r="DT157" i="6" s="1"/>
  <c r="DO157" i="6"/>
  <c r="DJ157" i="6"/>
  <c r="DL157" i="6"/>
  <c r="DD157" i="6"/>
  <c r="DH157" i="6" s="1"/>
  <c r="DI157" i="6" s="1"/>
  <c r="DK157" i="6"/>
  <c r="BR159" i="6"/>
  <c r="BZ159" i="6"/>
  <c r="BV159" i="6"/>
  <c r="BO159" i="6"/>
  <c r="AF159" i="6" s="1"/>
  <c r="BS159" i="6"/>
  <c r="BW159" i="6"/>
  <c r="BX159" i="6"/>
  <c r="BO145" i="6"/>
  <c r="AF145" i="6" s="1"/>
  <c r="BW145" i="6"/>
  <c r="BT145" i="6"/>
  <c r="BV145" i="6"/>
  <c r="DV193" i="6"/>
  <c r="DO173" i="6"/>
  <c r="DD173" i="6"/>
  <c r="DH173" i="6" s="1"/>
  <c r="DK173" i="6"/>
  <c r="DL173" i="6"/>
  <c r="DN173" i="6"/>
  <c r="DT173" i="6" s="1"/>
  <c r="DP173" i="6"/>
  <c r="BQ174" i="6"/>
  <c r="DP187" i="6"/>
  <c r="BV166" i="6"/>
  <c r="BS166" i="6"/>
  <c r="BU166" i="6"/>
  <c r="BP174" i="6"/>
  <c r="DN179" i="6"/>
  <c r="DT179" i="6" s="1"/>
  <c r="BZ174" i="6"/>
  <c r="DJ177" i="6"/>
  <c r="DK177" i="6"/>
  <c r="DO177" i="6"/>
  <c r="BQ182" i="6"/>
  <c r="DN187" i="6"/>
  <c r="DT187" i="6" s="1"/>
  <c r="DF190" i="6"/>
  <c r="BV198" i="6"/>
  <c r="BS198" i="6"/>
  <c r="BU198" i="6"/>
  <c r="BW198" i="6"/>
  <c r="BO198" i="6"/>
  <c r="AF198" i="6" s="1"/>
  <c r="DD202" i="6"/>
  <c r="DH202" i="6" s="1"/>
  <c r="DE202" i="6"/>
  <c r="DF202" i="6"/>
  <c r="DO202" i="6"/>
  <c r="BU174" i="6"/>
  <c r="BQ169" i="6"/>
  <c r="BZ179" i="6"/>
  <c r="DI186" i="6"/>
  <c r="DK193" i="6"/>
  <c r="DJ193" i="6"/>
  <c r="DP193" i="6"/>
  <c r="DO193" i="6"/>
  <c r="BS17" i="6"/>
  <c r="BV17" i="6"/>
  <c r="BQ17" i="6"/>
  <c r="BY17" i="6"/>
  <c r="BP17" i="6"/>
  <c r="BR17" i="6"/>
  <c r="EF17" i="6" s="1"/>
  <c r="BX17" i="6"/>
  <c r="BZ17" i="6"/>
  <c r="BR26" i="6"/>
  <c r="ET26" i="6" s="1"/>
  <c r="BZ26" i="6"/>
  <c r="BU26" i="6"/>
  <c r="BP26" i="6"/>
  <c r="BX26" i="6"/>
  <c r="BW26" i="6"/>
  <c r="BY26" i="6"/>
  <c r="BQ26" i="6"/>
  <c r="BO26" i="6"/>
  <c r="AF26" i="6" s="1"/>
  <c r="BS34" i="6"/>
  <c r="BW34" i="6"/>
  <c r="BO34" i="6"/>
  <c r="AF34" i="6" s="1"/>
  <c r="BU34" i="6"/>
  <c r="BX34" i="6"/>
  <c r="BP34" i="6"/>
  <c r="BY34" i="6"/>
  <c r="DB34" i="6"/>
  <c r="DC34" i="6" s="1"/>
  <c r="BS49" i="6"/>
  <c r="BU53" i="6"/>
  <c r="BY53" i="6"/>
  <c r="BS53" i="6"/>
  <c r="BQ53" i="6"/>
  <c r="DB57" i="6"/>
  <c r="DC57" i="6" s="1"/>
  <c r="DB55" i="6"/>
  <c r="DC55" i="6" s="1"/>
  <c r="BZ53" i="6"/>
  <c r="BO68" i="6"/>
  <c r="AF68" i="6" s="1"/>
  <c r="BV53" i="6"/>
  <c r="BT76" i="6"/>
  <c r="BY76" i="6"/>
  <c r="BP76" i="6"/>
  <c r="BZ76" i="6"/>
  <c r="BQ76" i="6"/>
  <c r="BR76" i="6"/>
  <c r="BR83" i="6"/>
  <c r="BR84" i="6"/>
  <c r="BV79" i="6"/>
  <c r="BQ79" i="6"/>
  <c r="BY79" i="6"/>
  <c r="BT79" i="6"/>
  <c r="BR79" i="6"/>
  <c r="BS79" i="6"/>
  <c r="BZ79" i="6"/>
  <c r="BV76" i="6"/>
  <c r="DE100" i="6"/>
  <c r="DL116" i="6"/>
  <c r="BT107" i="6"/>
  <c r="BV107" i="6"/>
  <c r="BR107" i="6"/>
  <c r="BZ107" i="6"/>
  <c r="BS107" i="6"/>
  <c r="BO108" i="6"/>
  <c r="AF108" i="6" s="1"/>
  <c r="BW108" i="6"/>
  <c r="BP108" i="6"/>
  <c r="BS108" i="6"/>
  <c r="BQ108" i="6"/>
  <c r="BY108" i="6"/>
  <c r="BU100" i="6"/>
  <c r="BT129" i="6"/>
  <c r="BY129" i="6"/>
  <c r="BQ129" i="6"/>
  <c r="BS129" i="6"/>
  <c r="BV129" i="6"/>
  <c r="BU129" i="6"/>
  <c r="BX129" i="6"/>
  <c r="BV123" i="6"/>
  <c r="BU123" i="6"/>
  <c r="BO123" i="6"/>
  <c r="AF123" i="6" s="1"/>
  <c r="BS123" i="6"/>
  <c r="DK121" i="6"/>
  <c r="DB126" i="6"/>
  <c r="DC126" i="6" s="1"/>
  <c r="BT146" i="6"/>
  <c r="BQ146" i="6"/>
  <c r="EG146" i="6" s="1"/>
  <c r="BS146" i="6"/>
  <c r="BY146" i="6"/>
  <c r="DK120" i="6"/>
  <c r="BW123" i="6"/>
  <c r="ET133" i="6"/>
  <c r="DB137" i="6"/>
  <c r="DC137" i="6" s="1"/>
  <c r="BR144" i="6"/>
  <c r="EH144" i="6" s="1"/>
  <c r="BZ144" i="6"/>
  <c r="BO144" i="6"/>
  <c r="AF144" i="6" s="1"/>
  <c r="BQ144" i="6"/>
  <c r="EG144" i="6" s="1"/>
  <c r="BW144" i="6"/>
  <c r="BY144" i="6"/>
  <c r="BO128" i="6"/>
  <c r="AF128" i="6" s="1"/>
  <c r="BW128" i="6"/>
  <c r="BQ128" i="6"/>
  <c r="BS128" i="6"/>
  <c r="BT128" i="6"/>
  <c r="BV128" i="6"/>
  <c r="BU128" i="6"/>
  <c r="BP145" i="6"/>
  <c r="BP129" i="6"/>
  <c r="BY143" i="6"/>
  <c r="DB153" i="6"/>
  <c r="DC153" i="6" s="1"/>
  <c r="BU138" i="6"/>
  <c r="DF158" i="6"/>
  <c r="BR123" i="6"/>
  <c r="BY154" i="6"/>
  <c r="BZ154" i="6"/>
  <c r="BR154" i="6"/>
  <c r="BS154" i="6"/>
  <c r="BU154" i="6"/>
  <c r="BV154" i="6"/>
  <c r="BQ154" i="6"/>
  <c r="BR150" i="6"/>
  <c r="BQ145" i="6"/>
  <c r="BQ159" i="6"/>
  <c r="DL166" i="6"/>
  <c r="DF166" i="6"/>
  <c r="DK166" i="6"/>
  <c r="DQ166" i="6"/>
  <c r="DE166" i="6"/>
  <c r="BV169" i="6"/>
  <c r="DB171" i="6"/>
  <c r="DC171" i="6" s="1"/>
  <c r="BY174" i="6"/>
  <c r="DE163" i="6"/>
  <c r="DG182" i="6"/>
  <c r="DM177" i="6"/>
  <c r="DX177" i="6" s="1"/>
  <c r="BT172" i="6"/>
  <c r="BP172" i="6"/>
  <c r="BQ172" i="6"/>
  <c r="BS172" i="6"/>
  <c r="BU172" i="6"/>
  <c r="BY172" i="6"/>
  <c r="BW166" i="6"/>
  <c r="BX174" i="6"/>
  <c r="DK204" i="6"/>
  <c r="BP182" i="6"/>
  <c r="BR203" i="6"/>
  <c r="BX203" i="6"/>
  <c r="BZ203" i="6"/>
  <c r="BW203" i="6"/>
  <c r="BP203" i="6"/>
  <c r="BV203" i="6"/>
  <c r="BO203" i="6"/>
  <c r="AF203" i="6" s="1"/>
  <c r="BY182" i="6"/>
  <c r="BY203" i="6"/>
  <c r="BT187" i="6"/>
  <c r="BV187" i="6"/>
  <c r="BO187" i="6"/>
  <c r="AF187" i="6" s="1"/>
  <c r="BW187" i="6"/>
  <c r="BS187" i="6"/>
  <c r="BQ163" i="6"/>
  <c r="BP190" i="6"/>
  <c r="DN204" i="6"/>
  <c r="DT204" i="6" s="1"/>
  <c r="DQ173" i="6"/>
  <c r="BZ200" i="6"/>
  <c r="DM202" i="6"/>
  <c r="DX202" i="6" s="1"/>
  <c r="DO184" i="6"/>
  <c r="DN201" i="6"/>
  <c r="DT201" i="6" s="1"/>
  <c r="BY169" i="6"/>
  <c r="DD204" i="6"/>
  <c r="DH204" i="6" s="1"/>
  <c r="BQ200" i="6"/>
  <c r="BV37" i="6"/>
  <c r="BR37" i="6"/>
  <c r="BS37" i="6"/>
  <c r="BT37" i="6"/>
  <c r="BZ37" i="6"/>
  <c r="BP37" i="6"/>
  <c r="BU37" i="6"/>
  <c r="EH50" i="6"/>
  <c r="BT49" i="6"/>
  <c r="BU49" i="6"/>
  <c r="BV49" i="6"/>
  <c r="BY49" i="6"/>
  <c r="DB62" i="6"/>
  <c r="DC62" i="6" s="1"/>
  <c r="DE71" i="6"/>
  <c r="DP71" i="6"/>
  <c r="DQ71" i="6"/>
  <c r="DF71" i="6"/>
  <c r="DJ71" i="6"/>
  <c r="DN71" i="6"/>
  <c r="DT71" i="6" s="1"/>
  <c r="DO71" i="6"/>
  <c r="DO80" i="6"/>
  <c r="DL80" i="6"/>
  <c r="DM80" i="6"/>
  <c r="DX80" i="6" s="1"/>
  <c r="DD80" i="6"/>
  <c r="DH80" i="6" s="1"/>
  <c r="DN80" i="6"/>
  <c r="DT80" i="6" s="1"/>
  <c r="DE80" i="6"/>
  <c r="DB78" i="6"/>
  <c r="DC78" i="6" s="1"/>
  <c r="BP83" i="6"/>
  <c r="BX83" i="6"/>
  <c r="BO83" i="6"/>
  <c r="AF83" i="6" s="1"/>
  <c r="BU83" i="6"/>
  <c r="BV83" i="6"/>
  <c r="BV91" i="6"/>
  <c r="BX91" i="6"/>
  <c r="BZ91" i="6"/>
  <c r="BR91" i="6"/>
  <c r="BS91" i="6"/>
  <c r="BP91" i="6"/>
  <c r="BO103" i="6"/>
  <c r="AF103" i="6" s="1"/>
  <c r="BY103" i="6"/>
  <c r="BQ103" i="6"/>
  <c r="BS103" i="6"/>
  <c r="BT103" i="6"/>
  <c r="BW103" i="6"/>
  <c r="BX103" i="6"/>
  <c r="DE102" i="6"/>
  <c r="DF102" i="6"/>
  <c r="DQ102" i="6"/>
  <c r="DJ102" i="6"/>
  <c r="DE106" i="6"/>
  <c r="DM106" i="6"/>
  <c r="DX106" i="6" s="1"/>
  <c r="DO106" i="6"/>
  <c r="DK106" i="6"/>
  <c r="DD106" i="6"/>
  <c r="DH106" i="6" s="1"/>
  <c r="DI106" i="6" s="1"/>
  <c r="DL106" i="6"/>
  <c r="DO120" i="6"/>
  <c r="DL124" i="6"/>
  <c r="BX99" i="6"/>
  <c r="DE120" i="6"/>
  <c r="EE111" i="6"/>
  <c r="DQ116" i="6"/>
  <c r="DM146" i="6"/>
  <c r="DX146" i="6" s="1"/>
  <c r="BZ103" i="6"/>
  <c r="DB133" i="6"/>
  <c r="DC133" i="6" s="1"/>
  <c r="BV109" i="6"/>
  <c r="BU121" i="6"/>
  <c r="EH121" i="6" s="1"/>
  <c r="BS134" i="6"/>
  <c r="EE117" i="6"/>
  <c r="BS118" i="6"/>
  <c r="DL138" i="6"/>
  <c r="BX145" i="6"/>
  <c r="BP125" i="6"/>
  <c r="BX125" i="6"/>
  <c r="BW125" i="6"/>
  <c r="BY125" i="6"/>
  <c r="BQ125" i="6"/>
  <c r="BT125" i="6"/>
  <c r="BU125" i="6"/>
  <c r="BR125" i="6"/>
  <c r="BR135" i="6"/>
  <c r="BT135" i="6"/>
  <c r="BS145" i="6"/>
  <c r="BS120" i="6"/>
  <c r="BZ123" i="6"/>
  <c r="BR128" i="6"/>
  <c r="BZ150" i="6"/>
  <c r="BY145" i="6"/>
  <c r="BY159" i="6"/>
  <c r="BU141" i="6"/>
  <c r="DK179" i="6"/>
  <c r="DK187" i="6"/>
  <c r="BR164" i="6"/>
  <c r="DB151" i="6"/>
  <c r="DC151" i="6" s="1"/>
  <c r="DN190" i="6"/>
  <c r="DT190" i="6" s="1"/>
  <c r="BT198" i="6"/>
  <c r="BZ177" i="6"/>
  <c r="BX182" i="6"/>
  <c r="AF208" i="6"/>
  <c r="AG208" i="6" s="1"/>
  <c r="BY163" i="6"/>
  <c r="BX190" i="6"/>
  <c r="DM190" i="6"/>
  <c r="DX190" i="6" s="1"/>
  <c r="DM182" i="6"/>
  <c r="DX182" i="6" s="1"/>
  <c r="DB200" i="6"/>
  <c r="DC200" i="6" s="1"/>
  <c r="DB168" i="6"/>
  <c r="DC168" i="6" s="1"/>
  <c r="BY198" i="6"/>
  <c r="BS170" i="6"/>
  <c r="BU188" i="6"/>
  <c r="DQ186" i="6"/>
  <c r="DF207" i="6"/>
  <c r="BS201" i="6"/>
  <c r="BR45" i="6"/>
  <c r="BY45" i="6"/>
  <c r="BO45" i="6"/>
  <c r="AF45" i="6" s="1"/>
  <c r="BP45" i="6"/>
  <c r="BQ45" i="6"/>
  <c r="BX45" i="6"/>
  <c r="BZ45" i="6"/>
  <c r="BX37" i="6"/>
  <c r="DB40" i="6"/>
  <c r="DC40" i="6" s="1"/>
  <c r="EG50" i="6"/>
  <c r="ET56" i="6"/>
  <c r="DB52" i="6"/>
  <c r="DC52" i="6" s="1"/>
  <c r="BS68" i="6"/>
  <c r="BT68" i="6"/>
  <c r="BY68" i="6"/>
  <c r="BU68" i="6"/>
  <c r="BQ68" i="6"/>
  <c r="BO24" i="6"/>
  <c r="AF24" i="6" s="1"/>
  <c r="BW24" i="6"/>
  <c r="BT24" i="6"/>
  <c r="BU24" i="6"/>
  <c r="BX24" i="6"/>
  <c r="BP24" i="6"/>
  <c r="EG24" i="6" s="1"/>
  <c r="BS24" i="6"/>
  <c r="BU28" i="6"/>
  <c r="BQ32" i="6"/>
  <c r="EG32" i="6" s="1"/>
  <c r="BS32" i="6"/>
  <c r="BU32" i="6"/>
  <c r="BY32" i="6"/>
  <c r="BV32" i="6"/>
  <c r="BV24" i="6"/>
  <c r="BX32" i="6"/>
  <c r="BZ34" i="6"/>
  <c r="BT34" i="6"/>
  <c r="BP41" i="6"/>
  <c r="BT41" i="6"/>
  <c r="BV41" i="6"/>
  <c r="BX41" i="6"/>
  <c r="BO21" i="6"/>
  <c r="AF21" i="6" s="1"/>
  <c r="BP21" i="6"/>
  <c r="BX21" i="6"/>
  <c r="BR21" i="6"/>
  <c r="BZ21" i="6"/>
  <c r="BT21" i="6"/>
  <c r="BV21" i="6"/>
  <c r="BO31" i="6"/>
  <c r="AF31" i="6" s="1"/>
  <c r="BW31" i="6"/>
  <c r="BX31" i="6"/>
  <c r="BY31" i="6"/>
  <c r="BP31" i="6"/>
  <c r="BT31" i="6"/>
  <c r="BV31" i="6"/>
  <c r="BQ31" i="6"/>
  <c r="BW37" i="6"/>
  <c r="BR35" i="6"/>
  <c r="BQ37" i="6"/>
  <c r="EG37" i="6" s="1"/>
  <c r="BQ44" i="6"/>
  <c r="DB41" i="6"/>
  <c r="DC41" i="6" s="1"/>
  <c r="BW45" i="6"/>
  <c r="DB44" i="6"/>
  <c r="DC44" i="6" s="1"/>
  <c r="BR44" i="6"/>
  <c r="BU47" i="6"/>
  <c r="BZ47" i="6"/>
  <c r="BR47" i="6"/>
  <c r="BW47" i="6"/>
  <c r="BS47" i="6"/>
  <c r="BT47" i="6"/>
  <c r="BX53" i="6"/>
  <c r="BY50" i="6"/>
  <c r="BV45" i="6"/>
  <c r="DB49" i="6"/>
  <c r="DC49" i="6" s="1"/>
  <c r="BP43" i="6"/>
  <c r="EG43" i="6" s="1"/>
  <c r="BR43" i="6"/>
  <c r="EH43" i="6" s="1"/>
  <c r="BV43" i="6"/>
  <c r="BZ43" i="6"/>
  <c r="BO43" i="6"/>
  <c r="AF43" i="6" s="1"/>
  <c r="BX43" i="6"/>
  <c r="BO49" i="6"/>
  <c r="AF49" i="6" s="1"/>
  <c r="BP49" i="6"/>
  <c r="BV60" i="6"/>
  <c r="DB59" i="6"/>
  <c r="DC59" i="6" s="1"/>
  <c r="BW68" i="6"/>
  <c r="BV71" i="6"/>
  <c r="BP68" i="6"/>
  <c r="BO75" i="6"/>
  <c r="AF75" i="6" s="1"/>
  <c r="BW75" i="6"/>
  <c r="BP75" i="6"/>
  <c r="BT75" i="6"/>
  <c r="BQ75" i="6"/>
  <c r="BS75" i="6"/>
  <c r="BP79" i="6"/>
  <c r="BY91" i="6"/>
  <c r="BR74" i="6"/>
  <c r="BZ74" i="6"/>
  <c r="BP74" i="6"/>
  <c r="EG74" i="6" s="1"/>
  <c r="BS74" i="6"/>
  <c r="BT74" i="6"/>
  <c r="BO74" i="6"/>
  <c r="AF74" i="6" s="1"/>
  <c r="BW74" i="6"/>
  <c r="BV74" i="6"/>
  <c r="DB84" i="6"/>
  <c r="DC84" i="6" s="1"/>
  <c r="BQ80" i="6"/>
  <c r="BY80" i="6"/>
  <c r="BO80" i="6"/>
  <c r="AF80" i="6" s="1"/>
  <c r="BV80" i="6"/>
  <c r="BS80" i="6"/>
  <c r="BW80" i="6"/>
  <c r="BU91" i="6"/>
  <c r="EH91" i="6" s="1"/>
  <c r="BZ99" i="6"/>
  <c r="BP103" i="6"/>
  <c r="DP106" i="6"/>
  <c r="BU92" i="6"/>
  <c r="DB107" i="6"/>
  <c r="DC107" i="6" s="1"/>
  <c r="DB112" i="6"/>
  <c r="DC112" i="6" s="1"/>
  <c r="DK104" i="6"/>
  <c r="DE104" i="6"/>
  <c r="DM104" i="6"/>
  <c r="DX104" i="6" s="1"/>
  <c r="DQ104" i="6"/>
  <c r="DJ104" i="6"/>
  <c r="DB103" i="6"/>
  <c r="DC103" i="6" s="1"/>
  <c r="DB113" i="6"/>
  <c r="DC113" i="6" s="1"/>
  <c r="BW112" i="6"/>
  <c r="DP120" i="6"/>
  <c r="BX123" i="6"/>
  <c r="BV111" i="6"/>
  <c r="BZ111" i="6"/>
  <c r="BR111" i="6"/>
  <c r="BX111" i="6"/>
  <c r="BP111" i="6"/>
  <c r="BQ123" i="6"/>
  <c r="EG123" i="6" s="1"/>
  <c r="BQ111" i="6"/>
  <c r="DM121" i="6"/>
  <c r="DX121" i="6" s="1"/>
  <c r="BP142" i="6"/>
  <c r="BX142" i="6"/>
  <c r="BW142" i="6"/>
  <c r="BO142" i="6"/>
  <c r="AF142" i="6" s="1"/>
  <c r="BU142" i="6"/>
  <c r="DB123" i="6"/>
  <c r="DC123" i="6" s="1"/>
  <c r="BQ134" i="6"/>
  <c r="BX136" i="6"/>
  <c r="DE146" i="6"/>
  <c r="DN121" i="6"/>
  <c r="DT121" i="6" s="1"/>
  <c r="BV126" i="6"/>
  <c r="BR140" i="6"/>
  <c r="BQ124" i="6"/>
  <c r="BO126" i="6"/>
  <c r="AF126" i="6" s="1"/>
  <c r="BR146" i="6"/>
  <c r="BO125" i="6"/>
  <c r="AF125" i="6" s="1"/>
  <c r="DB143" i="6"/>
  <c r="DC143" i="6" s="1"/>
  <c r="BP118" i="6"/>
  <c r="BT154" i="6"/>
  <c r="BZ125" i="6"/>
  <c r="BV136" i="6"/>
  <c r="BX144" i="6"/>
  <c r="BW135" i="6"/>
  <c r="BO146" i="6"/>
  <c r="AF146" i="6" s="1"/>
  <c r="BR142" i="6"/>
  <c r="BP159" i="6"/>
  <c r="DK163" i="6"/>
  <c r="BV134" i="6"/>
  <c r="BX128" i="6"/>
  <c r="BP143" i="6"/>
  <c r="BV155" i="6"/>
  <c r="BO155" i="6"/>
  <c r="AF155" i="6" s="1"/>
  <c r="BW155" i="6"/>
  <c r="BR155" i="6"/>
  <c r="BZ155" i="6"/>
  <c r="BS155" i="6"/>
  <c r="BT155" i="6"/>
  <c r="BX155" i="6"/>
  <c r="BP155" i="6"/>
  <c r="BZ128" i="6"/>
  <c r="BQ155" i="6"/>
  <c r="DB160" i="6"/>
  <c r="DC160" i="6" s="1"/>
  <c r="BO164" i="6"/>
  <c r="AF164" i="6" s="1"/>
  <c r="BS167" i="6"/>
  <c r="BW167" i="6"/>
  <c r="BX167" i="6"/>
  <c r="BZ167" i="6"/>
  <c r="BP167" i="6"/>
  <c r="BR167" i="6"/>
  <c r="DN163" i="6"/>
  <c r="DT163" i="6" s="1"/>
  <c r="BZ164" i="6"/>
  <c r="DK164" i="6"/>
  <c r="BV172" i="6"/>
  <c r="BW162" i="6"/>
  <c r="BY162" i="6"/>
  <c r="BQ162" i="6"/>
  <c r="BV162" i="6"/>
  <c r="DN182" i="6"/>
  <c r="DT182" i="6" s="1"/>
  <c r="BS169" i="6"/>
  <c r="DE173" i="6"/>
  <c r="DV184" i="6"/>
  <c r="BU193" i="6"/>
  <c r="BZ193" i="6"/>
  <c r="BT193" i="6"/>
  <c r="BR193" i="6"/>
  <c r="BT196" i="6"/>
  <c r="BY196" i="6"/>
  <c r="BP196" i="6"/>
  <c r="BQ196" i="6"/>
  <c r="BS196" i="6"/>
  <c r="BX196" i="6"/>
  <c r="DD189" i="6"/>
  <c r="DH189" i="6" s="1"/>
  <c r="DL189" i="6"/>
  <c r="DF189" i="6"/>
  <c r="DN189" i="6"/>
  <c r="DT189" i="6" s="1"/>
  <c r="DO189" i="6"/>
  <c r="DK189" i="6"/>
  <c r="BP201" i="6"/>
  <c r="BR166" i="6"/>
  <c r="BS176" i="6"/>
  <c r="DB199" i="6"/>
  <c r="DC199" i="6" s="1"/>
  <c r="BQ190" i="6"/>
  <c r="BX187" i="6"/>
  <c r="BO174" i="6"/>
  <c r="AF174" i="6" s="1"/>
  <c r="BU203" i="6"/>
  <c r="DD207" i="6"/>
  <c r="DH207" i="6" s="1"/>
  <c r="DL37" i="6"/>
  <c r="DJ37" i="6"/>
  <c r="DN37" i="6"/>
  <c r="DT37" i="6" s="1"/>
  <c r="DQ37" i="6"/>
  <c r="DP37" i="6"/>
  <c r="DF37" i="6"/>
  <c r="BY37" i="6"/>
  <c r="BQ49" i="6"/>
  <c r="BW49" i="6"/>
  <c r="BX49" i="6"/>
  <c r="DE73" i="6"/>
  <c r="DK73" i="6"/>
  <c r="DP73" i="6"/>
  <c r="DJ73" i="6"/>
  <c r="DL73" i="6"/>
  <c r="DQ73" i="6"/>
  <c r="BX68" i="6"/>
  <c r="BR71" i="6"/>
  <c r="BZ71" i="6"/>
  <c r="BS71" i="6"/>
  <c r="BT71" i="6"/>
  <c r="BX71" i="6"/>
  <c r="BP71" i="6"/>
  <c r="EG71" i="6" s="1"/>
  <c r="DV77" i="6"/>
  <c r="BY71" i="6"/>
  <c r="DJ77" i="6"/>
  <c r="DE77" i="6"/>
  <c r="DM77" i="6"/>
  <c r="DX77" i="6" s="1"/>
  <c r="DP77" i="6"/>
  <c r="DN77" i="6"/>
  <c r="DT77" i="6" s="1"/>
  <c r="DO77" i="6"/>
  <c r="DF77" i="6"/>
  <c r="BS96" i="6"/>
  <c r="BT96" i="6"/>
  <c r="BU96" i="6"/>
  <c r="BW96" i="6"/>
  <c r="BO96" i="6"/>
  <c r="AF96" i="6" s="1"/>
  <c r="BY96" i="6"/>
  <c r="BX96" i="6"/>
  <c r="BT87" i="6"/>
  <c r="BP87" i="6"/>
  <c r="BY87" i="6"/>
  <c r="BW87" i="6"/>
  <c r="BX87" i="6"/>
  <c r="BZ87" i="6"/>
  <c r="BR87" i="6"/>
  <c r="BV87" i="6"/>
  <c r="BQ87" i="6"/>
  <c r="BU87" i="6"/>
  <c r="BY69" i="6"/>
  <c r="BR69" i="6"/>
  <c r="BZ69" i="6"/>
  <c r="DJ100" i="6"/>
  <c r="DF100" i="6"/>
  <c r="DK100" i="6"/>
  <c r="DN100" i="6"/>
  <c r="DT100" i="6" s="1"/>
  <c r="DO100" i="6"/>
  <c r="DD100" i="6"/>
  <c r="DH100" i="6" s="1"/>
  <c r="BR96" i="6"/>
  <c r="EG97" i="6"/>
  <c r="DL100" i="6"/>
  <c r="BO99" i="6"/>
  <c r="AF99" i="6" s="1"/>
  <c r="BW99" i="6"/>
  <c r="BQ99" i="6"/>
  <c r="EG99" i="6" s="1"/>
  <c r="BY99" i="6"/>
  <c r="BT99" i="6"/>
  <c r="BS99" i="6"/>
  <c r="EE107" i="6"/>
  <c r="BV100" i="6"/>
  <c r="DF116" i="6"/>
  <c r="DE121" i="6"/>
  <c r="DQ124" i="6"/>
  <c r="DK124" i="6"/>
  <c r="DM124" i="6"/>
  <c r="DX124" i="6" s="1"/>
  <c r="DN124" i="6"/>
  <c r="DT124" i="6" s="1"/>
  <c r="DE124" i="6"/>
  <c r="DO124" i="6"/>
  <c r="DF124" i="6"/>
  <c r="DP124" i="6"/>
  <c r="DB132" i="6"/>
  <c r="DC132" i="6" s="1"/>
  <c r="DB148" i="6"/>
  <c r="DC148" i="6" s="1"/>
  <c r="BU113" i="6"/>
  <c r="EE129" i="6"/>
  <c r="DL121" i="6"/>
  <c r="BY134" i="6"/>
  <c r="BP138" i="6"/>
  <c r="BY130" i="6"/>
  <c r="BS126" i="6"/>
  <c r="BS141" i="6"/>
  <c r="BP141" i="6"/>
  <c r="EG141" i="6" s="1"/>
  <c r="BR141" i="6"/>
  <c r="ET141" i="6" s="1"/>
  <c r="BZ141" i="6"/>
  <c r="BX141" i="6"/>
  <c r="DP164" i="6"/>
  <c r="BS156" i="6"/>
  <c r="BT156" i="6"/>
  <c r="BO156" i="6"/>
  <c r="AF156" i="6" s="1"/>
  <c r="BW156" i="6"/>
  <c r="BU156" i="6"/>
  <c r="BX156" i="6"/>
  <c r="BY156" i="6"/>
  <c r="BP156" i="6"/>
  <c r="BQ156" i="6"/>
  <c r="DK158" i="6"/>
  <c r="DO158" i="6"/>
  <c r="DL158" i="6"/>
  <c r="DP158" i="6"/>
  <c r="DQ158" i="6"/>
  <c r="DD158" i="6"/>
  <c r="DH158" i="6" s="1"/>
  <c r="DE158" i="6"/>
  <c r="DB155" i="6"/>
  <c r="DC155" i="6" s="1"/>
  <c r="BO160" i="6"/>
  <c r="AF160" i="6" s="1"/>
  <c r="BT160" i="6"/>
  <c r="BU160" i="6"/>
  <c r="BX160" i="6"/>
  <c r="DP163" i="6"/>
  <c r="BW164" i="6"/>
  <c r="BU169" i="6"/>
  <c r="DM158" i="6"/>
  <c r="DX158" i="6" s="1"/>
  <c r="BO169" i="6"/>
  <c r="AF169" i="6" s="1"/>
  <c r="BP169" i="6"/>
  <c r="DE190" i="6"/>
  <c r="DJ187" i="6"/>
  <c r="DD187" i="6"/>
  <c r="DH187" i="6" s="1"/>
  <c r="DL187" i="6"/>
  <c r="DE187" i="6"/>
  <c r="DM187" i="6"/>
  <c r="DX187" i="6" s="1"/>
  <c r="DQ187" i="6"/>
  <c r="DK149" i="6"/>
  <c r="BO182" i="6"/>
  <c r="AF182" i="6" s="1"/>
  <c r="BP199" i="6"/>
  <c r="BX164" i="6"/>
  <c r="DD179" i="6"/>
  <c r="DH179" i="6" s="1"/>
  <c r="DU193" i="6"/>
  <c r="BV164" i="6"/>
  <c r="BZ166" i="6"/>
  <c r="BW179" i="6"/>
  <c r="DL204" i="6"/>
  <c r="DF204" i="6"/>
  <c r="DP204" i="6"/>
  <c r="DQ204" i="6"/>
  <c r="DJ204" i="6"/>
  <c r="BW174" i="6"/>
  <c r="DB16" i="6"/>
  <c r="DC16" i="6" s="1"/>
  <c r="DL16" i="6" s="1"/>
  <c r="BN16" i="6"/>
  <c r="BX16" i="6" s="1"/>
  <c r="AZ16" i="6"/>
  <c r="G32" i="1"/>
  <c r="G16" i="1"/>
  <c r="CA216" i="6" l="1"/>
  <c r="EE216" i="6"/>
  <c r="CA217" i="6"/>
  <c r="EE217" i="6"/>
  <c r="DL226" i="6"/>
  <c r="DP226" i="6"/>
  <c r="DM226" i="6"/>
  <c r="DX226" i="6" s="1"/>
  <c r="DQ226" i="6"/>
  <c r="DE226" i="6"/>
  <c r="DF226" i="6"/>
  <c r="DJ226" i="6"/>
  <c r="DO226" i="6"/>
  <c r="DD226" i="6"/>
  <c r="DH226" i="6" s="1"/>
  <c r="DK226" i="6"/>
  <c r="DN226" i="6"/>
  <c r="DT226" i="6" s="1"/>
  <c r="DZ226" i="6" s="1"/>
  <c r="CA211" i="6"/>
  <c r="DL218" i="6"/>
  <c r="DE218" i="6"/>
  <c r="DF218" i="6"/>
  <c r="DP218" i="6"/>
  <c r="DQ218" i="6"/>
  <c r="DJ218" i="6"/>
  <c r="DM218" i="6"/>
  <c r="DX218" i="6" s="1"/>
  <c r="DK218" i="6"/>
  <c r="DO218" i="6"/>
  <c r="DN218" i="6"/>
  <c r="DT218" i="6" s="1"/>
  <c r="DZ218" i="6" s="1"/>
  <c r="DD218" i="6"/>
  <c r="DH218" i="6" s="1"/>
  <c r="DG212" i="6"/>
  <c r="DU212" i="6"/>
  <c r="DU219" i="6"/>
  <c r="DG219" i="6"/>
  <c r="DR208" i="6"/>
  <c r="DV208" i="6"/>
  <c r="DR224" i="6"/>
  <c r="DV224" i="6"/>
  <c r="EQ209" i="6"/>
  <c r="ER209" i="6"/>
  <c r="DI209" i="6"/>
  <c r="ES209" i="6"/>
  <c r="ER217" i="6"/>
  <c r="DI217" i="6"/>
  <c r="EQ217" i="6"/>
  <c r="ES217" i="6"/>
  <c r="DR214" i="6"/>
  <c r="DV214" i="6"/>
  <c r="ER215" i="6"/>
  <c r="DI215" i="6"/>
  <c r="EQ215" i="6"/>
  <c r="ES215" i="6"/>
  <c r="AI208" i="6"/>
  <c r="AH208" i="6"/>
  <c r="CA221" i="6"/>
  <c r="EE221" i="6"/>
  <c r="EG228" i="6"/>
  <c r="EG220" i="6"/>
  <c r="EH226" i="6"/>
  <c r="DK210" i="6"/>
  <c r="DL210" i="6"/>
  <c r="DM210" i="6"/>
  <c r="DX210" i="6" s="1"/>
  <c r="DJ210" i="6"/>
  <c r="DQ210" i="6"/>
  <c r="DO210" i="6"/>
  <c r="DP210" i="6"/>
  <c r="DD210" i="6"/>
  <c r="DH210" i="6" s="1"/>
  <c r="DE210" i="6"/>
  <c r="DF210" i="6"/>
  <c r="DN210" i="6"/>
  <c r="DT210" i="6" s="1"/>
  <c r="EH220" i="6"/>
  <c r="EJ220" i="6" s="1"/>
  <c r="EK220" i="6" s="1"/>
  <c r="AJ220" i="6" s="1"/>
  <c r="EG226" i="6"/>
  <c r="DR219" i="6"/>
  <c r="DV219" i="6"/>
  <c r="DU221" i="6"/>
  <c r="DG221" i="6"/>
  <c r="DR229" i="6"/>
  <c r="DV229" i="6"/>
  <c r="DR209" i="6"/>
  <c r="DV209" i="6"/>
  <c r="ER222" i="6"/>
  <c r="DI222" i="6"/>
  <c r="ES222" i="6"/>
  <c r="EQ222" i="6"/>
  <c r="DI228" i="6"/>
  <c r="ER228" i="6"/>
  <c r="EQ228" i="6"/>
  <c r="ES228" i="6"/>
  <c r="DI208" i="6"/>
  <c r="DW208" i="6" s="1"/>
  <c r="EB208" i="6" s="1"/>
  <c r="EO208" i="6" s="1"/>
  <c r="ES208" i="6"/>
  <c r="EQ208" i="6"/>
  <c r="ER208" i="6"/>
  <c r="CA227" i="6"/>
  <c r="EE227" i="6"/>
  <c r="DF213" i="6"/>
  <c r="DQ213" i="6"/>
  <c r="DJ213" i="6"/>
  <c r="DK213" i="6"/>
  <c r="DE213" i="6"/>
  <c r="DM213" i="6"/>
  <c r="DX213" i="6" s="1"/>
  <c r="DN213" i="6"/>
  <c r="DT213" i="6" s="1"/>
  <c r="DZ213" i="6" s="1"/>
  <c r="DP213" i="6"/>
  <c r="DO213" i="6"/>
  <c r="DD213" i="6"/>
  <c r="DH213" i="6" s="1"/>
  <c r="DL213" i="6"/>
  <c r="EF218" i="6"/>
  <c r="ET218" i="6"/>
  <c r="EJ229" i="6"/>
  <c r="EK229" i="6" s="1"/>
  <c r="AJ229" i="6" s="1"/>
  <c r="EE226" i="6"/>
  <c r="CA226" i="6"/>
  <c r="EH228" i="6"/>
  <c r="ET208" i="6"/>
  <c r="EF208" i="6"/>
  <c r="ET215" i="6"/>
  <c r="EU215" i="6" s="1"/>
  <c r="EF215" i="6"/>
  <c r="EJ215" i="6" s="1"/>
  <c r="EK215" i="6" s="1"/>
  <c r="AJ215" i="6" s="1"/>
  <c r="EU209" i="6"/>
  <c r="DI214" i="6"/>
  <c r="DW214" i="6" s="1"/>
  <c r="EB214" i="6" s="1"/>
  <c r="EO214" i="6" s="1"/>
  <c r="EQ214" i="6"/>
  <c r="ER214" i="6"/>
  <c r="ES214" i="6"/>
  <c r="DG224" i="6"/>
  <c r="DU224" i="6"/>
  <c r="DY224" i="6" s="1"/>
  <c r="EA224" i="6" s="1"/>
  <c r="EM224" i="6" s="1"/>
  <c r="DG209" i="6"/>
  <c r="DU209" i="6"/>
  <c r="DG215" i="6"/>
  <c r="DU215" i="6"/>
  <c r="DR217" i="6"/>
  <c r="DV217" i="6"/>
  <c r="DJ223" i="6"/>
  <c r="DD223" i="6"/>
  <c r="DH223" i="6" s="1"/>
  <c r="DK223" i="6"/>
  <c r="DQ223" i="6"/>
  <c r="DP223" i="6"/>
  <c r="DF223" i="6"/>
  <c r="DE223" i="6"/>
  <c r="DN223" i="6"/>
  <c r="DT223" i="6" s="1"/>
  <c r="DZ223" i="6" s="1"/>
  <c r="DL223" i="6"/>
  <c r="DO223" i="6"/>
  <c r="DM223" i="6"/>
  <c r="DX223" i="6" s="1"/>
  <c r="EG212" i="6"/>
  <c r="CA228" i="6"/>
  <c r="EE228" i="6"/>
  <c r="EE225" i="6"/>
  <c r="CA225" i="6"/>
  <c r="EF228" i="6"/>
  <c r="ET228" i="6"/>
  <c r="EU228" i="6" s="1"/>
  <c r="CA219" i="6"/>
  <c r="EE219" i="6"/>
  <c r="EG215" i="6"/>
  <c r="EH218" i="6"/>
  <c r="EG214" i="6"/>
  <c r="EU222" i="6"/>
  <c r="DU228" i="6"/>
  <c r="DG228" i="6"/>
  <c r="DI211" i="6"/>
  <c r="DW211" i="6" s="1"/>
  <c r="EB211" i="6" s="1"/>
  <c r="EO211" i="6" s="1"/>
  <c r="EQ211" i="6"/>
  <c r="ER211" i="6"/>
  <c r="ES211" i="6"/>
  <c r="EF221" i="6"/>
  <c r="EU221" i="6" s="1"/>
  <c r="DI224" i="6"/>
  <c r="DW224" i="6" s="1"/>
  <c r="EB224" i="6" s="1"/>
  <c r="EO224" i="6" s="1"/>
  <c r="EQ224" i="6"/>
  <c r="ER224" i="6"/>
  <c r="ES224" i="6"/>
  <c r="DI220" i="6"/>
  <c r="ER220" i="6"/>
  <c r="EQ220" i="6"/>
  <c r="ES220" i="6"/>
  <c r="EF210" i="6"/>
  <c r="ET210" i="6"/>
  <c r="EU210" i="6" s="1"/>
  <c r="EF214" i="6"/>
  <c r="ET214" i="6"/>
  <c r="DR212" i="6"/>
  <c r="DV212" i="6"/>
  <c r="DV220" i="6"/>
  <c r="DR220" i="6"/>
  <c r="ET217" i="6"/>
  <c r="EF217" i="6"/>
  <c r="AH209" i="6"/>
  <c r="AI209" i="6"/>
  <c r="EF225" i="6"/>
  <c r="EJ225" i="6" s="1"/>
  <c r="EK225" i="6" s="1"/>
  <c r="AJ225" i="6" s="1"/>
  <c r="ET225" i="6"/>
  <c r="EU225" i="6" s="1"/>
  <c r="DQ227" i="6"/>
  <c r="DM227" i="6"/>
  <c r="DX227" i="6" s="1"/>
  <c r="DN227" i="6"/>
  <c r="DT227" i="6" s="1"/>
  <c r="DZ227" i="6" s="1"/>
  <c r="DF227" i="6"/>
  <c r="DJ227" i="6"/>
  <c r="DK227" i="6"/>
  <c r="DE227" i="6"/>
  <c r="DO227" i="6"/>
  <c r="DP227" i="6"/>
  <c r="DD227" i="6"/>
  <c r="DH227" i="6" s="1"/>
  <c r="DL227" i="6"/>
  <c r="EE210" i="6"/>
  <c r="CA210" i="6"/>
  <c r="AF210" i="6"/>
  <c r="AG210" i="6" s="1"/>
  <c r="CA215" i="6"/>
  <c r="EE215" i="6"/>
  <c r="DE216" i="6"/>
  <c r="DD216" i="6"/>
  <c r="DH216" i="6" s="1"/>
  <c r="DO216" i="6"/>
  <c r="DP216" i="6"/>
  <c r="DJ216" i="6"/>
  <c r="DM216" i="6"/>
  <c r="DX216" i="6" s="1"/>
  <c r="DN216" i="6"/>
  <c r="DT216" i="6" s="1"/>
  <c r="DZ216" i="6" s="1"/>
  <c r="DL216" i="6"/>
  <c r="DQ216" i="6"/>
  <c r="DK216" i="6"/>
  <c r="DF216" i="6"/>
  <c r="EU223" i="6"/>
  <c r="EJ209" i="6"/>
  <c r="EK209" i="6" s="1"/>
  <c r="AJ209" i="6" s="1"/>
  <c r="DU214" i="6"/>
  <c r="DG214" i="6"/>
  <c r="ET216" i="6"/>
  <c r="EU216" i="6" s="1"/>
  <c r="EF216" i="6"/>
  <c r="EJ216" i="6" s="1"/>
  <c r="EK216" i="6" s="1"/>
  <c r="AJ216" i="6" s="1"/>
  <c r="DV228" i="6"/>
  <c r="DR228" i="6"/>
  <c r="DR211" i="6"/>
  <c r="DV211" i="6"/>
  <c r="EQ221" i="6"/>
  <c r="DI221" i="6"/>
  <c r="ER221" i="6"/>
  <c r="ES221" i="6"/>
  <c r="DI229" i="6"/>
  <c r="ES229" i="6"/>
  <c r="ER229" i="6"/>
  <c r="EQ229" i="6"/>
  <c r="DG220" i="6"/>
  <c r="DU220" i="6"/>
  <c r="DV215" i="6"/>
  <c r="DR215" i="6"/>
  <c r="EU229" i="6"/>
  <c r="ET212" i="6"/>
  <c r="EU212" i="6" s="1"/>
  <c r="EF212" i="6"/>
  <c r="EF220" i="6"/>
  <c r="ET220" i="6"/>
  <c r="EJ227" i="6"/>
  <c r="EK227" i="6" s="1"/>
  <c r="AJ227" i="6" s="1"/>
  <c r="DY214" i="6"/>
  <c r="EA214" i="6" s="1"/>
  <c r="EM214" i="6" s="1"/>
  <c r="CA212" i="6"/>
  <c r="EE212" i="6"/>
  <c r="CA220" i="6"/>
  <c r="EE220" i="6"/>
  <c r="EH214" i="6"/>
  <c r="EJ214" i="6" s="1"/>
  <c r="EK214" i="6" s="1"/>
  <c r="AJ214" i="6" s="1"/>
  <c r="AR214" i="6" s="1"/>
  <c r="EJ213" i="6"/>
  <c r="EK213" i="6" s="1"/>
  <c r="AJ213" i="6" s="1"/>
  <c r="ET211" i="6"/>
  <c r="EF211" i="6"/>
  <c r="EF226" i="6"/>
  <c r="ET226" i="6"/>
  <c r="DU208" i="6"/>
  <c r="DZ208" i="6" s="1"/>
  <c r="DG208" i="6"/>
  <c r="DG229" i="6"/>
  <c r="DU229" i="6"/>
  <c r="DR222" i="6"/>
  <c r="DV222" i="6"/>
  <c r="EH212" i="6"/>
  <c r="EJ212" i="6" s="1"/>
  <c r="EK212" i="6" s="1"/>
  <c r="AJ212" i="6" s="1"/>
  <c r="AR212" i="6" s="1"/>
  <c r="DU222" i="6"/>
  <c r="DG222" i="6"/>
  <c r="EF227" i="6"/>
  <c r="ET227" i="6"/>
  <c r="EU227" i="6" s="1"/>
  <c r="CA214" i="6"/>
  <c r="EE214" i="6"/>
  <c r="EH217" i="6"/>
  <c r="EH208" i="6"/>
  <c r="EJ208" i="6" s="1"/>
  <c r="EK208" i="6" s="1"/>
  <c r="AJ208" i="6" s="1"/>
  <c r="AR208" i="6" s="1"/>
  <c r="EH211" i="6"/>
  <c r="EF219" i="6"/>
  <c r="EJ219" i="6" s="1"/>
  <c r="EK219" i="6" s="1"/>
  <c r="AJ219" i="6" s="1"/>
  <c r="AR219" i="6" s="1"/>
  <c r="ET219" i="6"/>
  <c r="DL225" i="6"/>
  <c r="DM225" i="6"/>
  <c r="DX225" i="6" s="1"/>
  <c r="DE225" i="6"/>
  <c r="DF225" i="6"/>
  <c r="DD225" i="6"/>
  <c r="DH225" i="6" s="1"/>
  <c r="DJ225" i="6"/>
  <c r="DQ225" i="6"/>
  <c r="DN225" i="6"/>
  <c r="DT225" i="6" s="1"/>
  <c r="DZ225" i="6" s="1"/>
  <c r="DP225" i="6"/>
  <c r="DK225" i="6"/>
  <c r="DO225" i="6"/>
  <c r="EH210" i="6"/>
  <c r="EJ210" i="6" s="1"/>
  <c r="EK210" i="6" s="1"/>
  <c r="AJ210" i="6" s="1"/>
  <c r="EF213" i="6"/>
  <c r="ET213" i="6"/>
  <c r="EU213" i="6" s="1"/>
  <c r="ER212" i="6"/>
  <c r="DI212" i="6"/>
  <c r="DW212" i="6" s="1"/>
  <c r="EB212" i="6" s="1"/>
  <c r="EO212" i="6" s="1"/>
  <c r="EQ212" i="6"/>
  <c r="ES212" i="6"/>
  <c r="ER219" i="6"/>
  <c r="DI219" i="6"/>
  <c r="DW219" i="6" s="1"/>
  <c r="EB219" i="6" s="1"/>
  <c r="EO219" i="6" s="1"/>
  <c r="EQ219" i="6"/>
  <c r="ES219" i="6"/>
  <c r="DU211" i="6"/>
  <c r="DG211" i="6"/>
  <c r="DV221" i="6"/>
  <c r="DR221" i="6"/>
  <c r="DY208" i="6"/>
  <c r="EA208" i="6" s="1"/>
  <c r="EM208" i="6" s="1"/>
  <c r="DG217" i="6"/>
  <c r="DU217" i="6"/>
  <c r="DO79" i="6"/>
  <c r="DN79" i="6"/>
  <c r="DT79" i="6" s="1"/>
  <c r="DM79" i="6"/>
  <c r="DX79" i="6" s="1"/>
  <c r="DJ79" i="6"/>
  <c r="DE79" i="6"/>
  <c r="DL79" i="6"/>
  <c r="DK79" i="6"/>
  <c r="DP79" i="6"/>
  <c r="DR79" i="6" s="1"/>
  <c r="BX148" i="6"/>
  <c r="BS148" i="6"/>
  <c r="BZ148" i="6"/>
  <c r="BT148" i="6"/>
  <c r="BU148" i="6"/>
  <c r="BY148" i="6"/>
  <c r="BW149" i="6"/>
  <c r="BV149" i="6"/>
  <c r="BT149" i="6"/>
  <c r="BQ149" i="6"/>
  <c r="DD46" i="6"/>
  <c r="DH46" i="6" s="1"/>
  <c r="DO46" i="6"/>
  <c r="DE46" i="6"/>
  <c r="DK46" i="6"/>
  <c r="DJ46" i="6"/>
  <c r="DN46" i="6"/>
  <c r="DT46" i="6" s="1"/>
  <c r="DF46" i="6"/>
  <c r="DM185" i="6"/>
  <c r="DX185" i="6" s="1"/>
  <c r="DQ185" i="6"/>
  <c r="DD185" i="6"/>
  <c r="DH185" i="6" s="1"/>
  <c r="DN185" i="6"/>
  <c r="DT185" i="6" s="1"/>
  <c r="DP185" i="6"/>
  <c r="DE185" i="6"/>
  <c r="DK185" i="6"/>
  <c r="DR185" i="6" s="1"/>
  <c r="DF185" i="6"/>
  <c r="DO105" i="6"/>
  <c r="DL105" i="6"/>
  <c r="DK105" i="6"/>
  <c r="DQ105" i="6"/>
  <c r="DP105" i="6"/>
  <c r="DM105" i="6"/>
  <c r="DX105" i="6" s="1"/>
  <c r="DJ105" i="6"/>
  <c r="DR105" i="6" s="1"/>
  <c r="DD105" i="6"/>
  <c r="DH105" i="6" s="1"/>
  <c r="DF105" i="6"/>
  <c r="BY149" i="6"/>
  <c r="BQ130" i="6"/>
  <c r="EG130" i="6" s="1"/>
  <c r="BO28" i="6"/>
  <c r="AF28" i="6" s="1"/>
  <c r="DM46" i="6"/>
  <c r="DX46" i="6" s="1"/>
  <c r="DK102" i="6"/>
  <c r="DR102" i="6" s="1"/>
  <c r="DL102" i="6"/>
  <c r="DD102" i="6"/>
  <c r="DH102" i="6" s="1"/>
  <c r="DM102" i="6"/>
  <c r="DX102" i="6" s="1"/>
  <c r="DN102" i="6"/>
  <c r="DT102" i="6" s="1"/>
  <c r="DP102" i="6"/>
  <c r="ET204" i="6"/>
  <c r="AF141" i="6"/>
  <c r="EE141" i="6"/>
  <c r="BV193" i="6"/>
  <c r="BP193" i="6"/>
  <c r="BW193" i="6"/>
  <c r="BY193" i="6"/>
  <c r="BO193" i="6"/>
  <c r="BX193" i="6"/>
  <c r="BQ193" i="6"/>
  <c r="EG193" i="6" s="1"/>
  <c r="DM72" i="6"/>
  <c r="DX72" i="6" s="1"/>
  <c r="DF72" i="6"/>
  <c r="DN72" i="6"/>
  <c r="DT72" i="6" s="1"/>
  <c r="DE72" i="6"/>
  <c r="DO72" i="6"/>
  <c r="DJ72" i="6"/>
  <c r="DK72" i="6"/>
  <c r="DL72" i="6"/>
  <c r="DQ72" i="6"/>
  <c r="DR72" i="6" s="1"/>
  <c r="DL46" i="6"/>
  <c r="BO183" i="6"/>
  <c r="BY183" i="6"/>
  <c r="BT183" i="6"/>
  <c r="BQ183" i="6"/>
  <c r="DN63" i="6"/>
  <c r="DT63" i="6" s="1"/>
  <c r="DP63" i="6"/>
  <c r="DQ63" i="6"/>
  <c r="EQ63" i="6" s="1"/>
  <c r="DO63" i="6"/>
  <c r="DD63" i="6"/>
  <c r="DH63" i="6" s="1"/>
  <c r="DE63" i="6"/>
  <c r="DM63" i="6"/>
  <c r="DX63" i="6" s="1"/>
  <c r="BS130" i="6"/>
  <c r="BR130" i="6"/>
  <c r="DE92" i="6"/>
  <c r="DN92" i="6"/>
  <c r="DT92" i="6" s="1"/>
  <c r="DD73" i="6"/>
  <c r="DH73" i="6" s="1"/>
  <c r="DO73" i="6"/>
  <c r="EE168" i="6"/>
  <c r="AF168" i="6"/>
  <c r="BU176" i="6"/>
  <c r="BY176" i="6"/>
  <c r="BO176" i="6"/>
  <c r="AF176" i="6" s="1"/>
  <c r="BQ176" i="6"/>
  <c r="BP176" i="6"/>
  <c r="AF121" i="6"/>
  <c r="EE121" i="6"/>
  <c r="BO44" i="6"/>
  <c r="AF44" i="6" s="1"/>
  <c r="BP44" i="6"/>
  <c r="BZ44" i="6"/>
  <c r="BS44" i="6"/>
  <c r="BS186" i="6"/>
  <c r="BX186" i="6"/>
  <c r="BP186" i="6"/>
  <c r="DM54" i="6"/>
  <c r="DX54" i="6" s="1"/>
  <c r="DK54" i="6"/>
  <c r="DN54" i="6"/>
  <c r="DT54" i="6" s="1"/>
  <c r="DL54" i="6"/>
  <c r="DD54" i="6"/>
  <c r="DH54" i="6" s="1"/>
  <c r="DP54" i="6"/>
  <c r="DR54" i="6" s="1"/>
  <c r="DF54" i="6"/>
  <c r="DO54" i="6"/>
  <c r="DE54" i="6"/>
  <c r="BR54" i="6"/>
  <c r="BQ54" i="6"/>
  <c r="BO54" i="6"/>
  <c r="AF54" i="6" s="1"/>
  <c r="BW54" i="6"/>
  <c r="BZ54" i="6"/>
  <c r="CA54" i="6" s="1"/>
  <c r="BX54" i="6"/>
  <c r="BU54" i="6"/>
  <c r="BS54" i="6"/>
  <c r="BT54" i="6"/>
  <c r="BT85" i="6"/>
  <c r="BQ85" i="6"/>
  <c r="BO85" i="6"/>
  <c r="AF85" i="6" s="1"/>
  <c r="BY85" i="6"/>
  <c r="CA85" i="6" s="1"/>
  <c r="BZ85" i="6"/>
  <c r="BU85" i="6"/>
  <c r="EH85" i="6" s="1"/>
  <c r="BZ61" i="6"/>
  <c r="BP61" i="6"/>
  <c r="BO61" i="6"/>
  <c r="AF61" i="6" s="1"/>
  <c r="BQ61" i="6"/>
  <c r="BS61" i="6"/>
  <c r="BR61" i="6"/>
  <c r="EH61" i="6" s="1"/>
  <c r="BU61" i="6"/>
  <c r="BY61" i="6"/>
  <c r="BT61" i="6"/>
  <c r="BW61" i="6"/>
  <c r="BS192" i="6"/>
  <c r="BO192" i="6"/>
  <c r="AF192" i="6" s="1"/>
  <c r="BT192" i="6"/>
  <c r="BV192" i="6"/>
  <c r="CA192" i="6" s="1"/>
  <c r="BU192" i="6"/>
  <c r="BR192" i="6"/>
  <c r="BZ192" i="6"/>
  <c r="BQ33" i="6"/>
  <c r="EG33" i="6" s="1"/>
  <c r="BO33" i="6"/>
  <c r="AF33" i="6" s="1"/>
  <c r="BU33" i="6"/>
  <c r="BY33" i="6"/>
  <c r="BT33" i="6"/>
  <c r="ET33" i="6" s="1"/>
  <c r="BS33" i="6"/>
  <c r="BW33" i="6"/>
  <c r="BZ33" i="6"/>
  <c r="BR33" i="6"/>
  <c r="ET85" i="6"/>
  <c r="BR149" i="6"/>
  <c r="DM56" i="6"/>
  <c r="DX56" i="6" s="1"/>
  <c r="DK56" i="6"/>
  <c r="AF32" i="6"/>
  <c r="EE32" i="6"/>
  <c r="BP149" i="6"/>
  <c r="BZ130" i="6"/>
  <c r="DW106" i="6"/>
  <c r="ER83" i="6"/>
  <c r="DL185" i="6"/>
  <c r="DD180" i="6"/>
  <c r="DH180" i="6" s="1"/>
  <c r="DM180" i="6"/>
  <c r="DX180" i="6" s="1"/>
  <c r="BP135" i="6"/>
  <c r="BS135" i="6"/>
  <c r="BZ135" i="6"/>
  <c r="DN202" i="6"/>
  <c r="DT202" i="6" s="1"/>
  <c r="DQ202" i="6"/>
  <c r="DL202" i="6"/>
  <c r="DP202" i="6"/>
  <c r="DR202" i="6" s="1"/>
  <c r="DK202" i="6"/>
  <c r="DE134" i="6"/>
  <c r="DO134" i="6"/>
  <c r="DM134" i="6"/>
  <c r="DX134" i="6" s="1"/>
  <c r="DN134" i="6"/>
  <c r="DT134" i="6" s="1"/>
  <c r="DK134" i="6"/>
  <c r="DJ134" i="6"/>
  <c r="DF134" i="6"/>
  <c r="ER134" i="6" s="1"/>
  <c r="DQ134" i="6"/>
  <c r="DN50" i="6"/>
  <c r="DT50" i="6" s="1"/>
  <c r="DK50" i="6"/>
  <c r="DE50" i="6"/>
  <c r="DF50" i="6"/>
  <c r="DP50" i="6"/>
  <c r="DM50" i="6"/>
  <c r="DX50" i="6" s="1"/>
  <c r="DL50" i="6"/>
  <c r="DR50" i="6" s="1"/>
  <c r="DJ50" i="6"/>
  <c r="DO50" i="6"/>
  <c r="DQ181" i="6"/>
  <c r="DV181" i="6" s="1"/>
  <c r="DL181" i="6"/>
  <c r="DF181" i="6"/>
  <c r="DN181" i="6"/>
  <c r="DT181" i="6" s="1"/>
  <c r="DP181" i="6"/>
  <c r="DE181" i="6"/>
  <c r="DU181" i="6" s="1"/>
  <c r="DK181" i="6"/>
  <c r="DK76" i="6"/>
  <c r="DJ76" i="6"/>
  <c r="DQ76" i="6"/>
  <c r="DD76" i="6"/>
  <c r="DH76" i="6" s="1"/>
  <c r="DL76" i="6"/>
  <c r="DM76" i="6"/>
  <c r="DX76" i="6" s="1"/>
  <c r="DO76" i="6"/>
  <c r="DR76" i="6" s="1"/>
  <c r="BZ28" i="6"/>
  <c r="BS28" i="6"/>
  <c r="BV28" i="6"/>
  <c r="BY28" i="6"/>
  <c r="BX28" i="6"/>
  <c r="BT28" i="6"/>
  <c r="BP28" i="6"/>
  <c r="EE71" i="6"/>
  <c r="BV148" i="6"/>
  <c r="DO185" i="6"/>
  <c r="BY116" i="6"/>
  <c r="BU116" i="6"/>
  <c r="BP139" i="6"/>
  <c r="BR139" i="6"/>
  <c r="DL178" i="6"/>
  <c r="DF178" i="6"/>
  <c r="DP178" i="6"/>
  <c r="DN61" i="6"/>
  <c r="DT61" i="6" s="1"/>
  <c r="DE61" i="6"/>
  <c r="DK61" i="6"/>
  <c r="DO61" i="6"/>
  <c r="DJ61" i="6"/>
  <c r="DR61" i="6" s="1"/>
  <c r="DF61" i="6"/>
  <c r="DM61" i="6"/>
  <c r="DX61" i="6" s="1"/>
  <c r="DQ167" i="6"/>
  <c r="DK167" i="6"/>
  <c r="BV184" i="6"/>
  <c r="BP184" i="6"/>
  <c r="BX184" i="6"/>
  <c r="BT184" i="6"/>
  <c r="ET184" i="6" s="1"/>
  <c r="BU164" i="6"/>
  <c r="BP164" i="6"/>
  <c r="BP136" i="6"/>
  <c r="BO136" i="6"/>
  <c r="AF136" i="6" s="1"/>
  <c r="BY136" i="6"/>
  <c r="BQ82" i="6"/>
  <c r="BR82" i="6"/>
  <c r="DP23" i="6"/>
  <c r="DR23" i="6" s="1"/>
  <c r="DL23" i="6"/>
  <c r="DF23" i="6"/>
  <c r="BR153" i="6"/>
  <c r="BW153" i="6"/>
  <c r="BT153" i="6"/>
  <c r="BY153" i="6"/>
  <c r="BV153" i="6"/>
  <c r="BU153" i="6"/>
  <c r="CA153" i="6" s="1"/>
  <c r="BQ153" i="6"/>
  <c r="BP153" i="6"/>
  <c r="BP175" i="6"/>
  <c r="BX175" i="6"/>
  <c r="BU175" i="6"/>
  <c r="BQ175" i="6"/>
  <c r="EG175" i="6" s="1"/>
  <c r="BY175" i="6"/>
  <c r="BR175" i="6"/>
  <c r="CA175" i="6" s="1"/>
  <c r="BS175" i="6"/>
  <c r="BV175" i="6"/>
  <c r="BT175" i="6"/>
  <c r="BS113" i="6"/>
  <c r="BW113" i="6"/>
  <c r="BZ113" i="6"/>
  <c r="BV113" i="6"/>
  <c r="BO113" i="6"/>
  <c r="AF113" i="6" s="1"/>
  <c r="BP113" i="6"/>
  <c r="BY113" i="6"/>
  <c r="BR51" i="6"/>
  <c r="BU51" i="6"/>
  <c r="EH51" i="6" s="1"/>
  <c r="BO51" i="6"/>
  <c r="AF51" i="6" s="1"/>
  <c r="BP51" i="6"/>
  <c r="EG51" i="6" s="1"/>
  <c r="BO162" i="6"/>
  <c r="BP162" i="6"/>
  <c r="EG162" i="6" s="1"/>
  <c r="BZ162" i="6"/>
  <c r="DG193" i="6"/>
  <c r="BO148" i="6"/>
  <c r="AF148" i="6" s="1"/>
  <c r="BO149" i="6"/>
  <c r="AF149" i="6" s="1"/>
  <c r="BZ149" i="6"/>
  <c r="BU130" i="6"/>
  <c r="BU149" i="6"/>
  <c r="BR148" i="6"/>
  <c r="ET148" i="6" s="1"/>
  <c r="DF79" i="6"/>
  <c r="DJ185" i="6"/>
  <c r="DL63" i="6"/>
  <c r="DQ177" i="6"/>
  <c r="DV177" i="6" s="1"/>
  <c r="DL177" i="6"/>
  <c r="DP177" i="6"/>
  <c r="BU186" i="6"/>
  <c r="DD58" i="6"/>
  <c r="DH58" i="6" s="1"/>
  <c r="DI58" i="6" s="1"/>
  <c r="DW58" i="6" s="1"/>
  <c r="DJ58" i="6"/>
  <c r="DL58" i="6"/>
  <c r="DE58" i="6"/>
  <c r="DN58" i="6"/>
  <c r="DT58" i="6" s="1"/>
  <c r="DP58" i="6"/>
  <c r="BO137" i="6"/>
  <c r="AF137" i="6" s="1"/>
  <c r="BT137" i="6"/>
  <c r="DF108" i="6"/>
  <c r="DI108" i="6" s="1"/>
  <c r="DL108" i="6"/>
  <c r="DJ108" i="6"/>
  <c r="DE108" i="6"/>
  <c r="DD30" i="6"/>
  <c r="DH30" i="6" s="1"/>
  <c r="DF30" i="6"/>
  <c r="DP30" i="6"/>
  <c r="DK30" i="6"/>
  <c r="DO38" i="6"/>
  <c r="DR38" i="6" s="1"/>
  <c r="DP38" i="6"/>
  <c r="BU21" i="6"/>
  <c r="BW21" i="6"/>
  <c r="AF172" i="6"/>
  <c r="EE172" i="6"/>
  <c r="BX149" i="6"/>
  <c r="BS149" i="6"/>
  <c r="BP148" i="6"/>
  <c r="EG148" i="6" s="1"/>
  <c r="DR184" i="6"/>
  <c r="BW148" i="6"/>
  <c r="BQ28" i="6"/>
  <c r="DP56" i="6"/>
  <c r="DP46" i="6"/>
  <c r="DD79" i="6"/>
  <c r="DH79" i="6" s="1"/>
  <c r="DN105" i="6"/>
  <c r="DT105" i="6" s="1"/>
  <c r="DK63" i="6"/>
  <c r="DF76" i="6"/>
  <c r="DH89" i="6"/>
  <c r="DG89" i="6"/>
  <c r="DD122" i="6"/>
  <c r="DH122" i="6" s="1"/>
  <c r="DQ122" i="6"/>
  <c r="DK122" i="6"/>
  <c r="DM122" i="6"/>
  <c r="DX122" i="6" s="1"/>
  <c r="DP122" i="6"/>
  <c r="DR122" i="6" s="1"/>
  <c r="DO122" i="6"/>
  <c r="DJ122" i="6"/>
  <c r="DN122" i="6"/>
  <c r="DT122" i="6" s="1"/>
  <c r="BV85" i="6"/>
  <c r="EE166" i="6"/>
  <c r="AF166" i="6"/>
  <c r="EG30" i="6"/>
  <c r="DM94" i="6"/>
  <c r="DX94" i="6" s="1"/>
  <c r="DD117" i="6"/>
  <c r="DH117" i="6" s="1"/>
  <c r="DM48" i="6"/>
  <c r="DX48" i="6" s="1"/>
  <c r="DM154" i="6"/>
  <c r="DX154" i="6" s="1"/>
  <c r="DN152" i="6"/>
  <c r="DT152" i="6" s="1"/>
  <c r="DD152" i="6"/>
  <c r="DH152" i="6" s="1"/>
  <c r="DD90" i="6"/>
  <c r="DH90" i="6" s="1"/>
  <c r="DE196" i="6"/>
  <c r="DN88" i="6"/>
  <c r="DT88" i="6" s="1"/>
  <c r="DO33" i="6"/>
  <c r="DL33" i="6"/>
  <c r="BY191" i="6"/>
  <c r="BS185" i="6"/>
  <c r="BU161" i="6"/>
  <c r="BQ173" i="6"/>
  <c r="DQ189" i="6"/>
  <c r="DV189" i="6" s="1"/>
  <c r="BX75" i="6"/>
  <c r="CA75" i="6" s="1"/>
  <c r="EE97" i="6"/>
  <c r="AF97" i="6"/>
  <c r="BU67" i="6"/>
  <c r="EH67" i="6" s="1"/>
  <c r="EE201" i="6"/>
  <c r="AF201" i="6"/>
  <c r="DQ97" i="6"/>
  <c r="DV97" i="6" s="1"/>
  <c r="BQ47" i="6"/>
  <c r="EE196" i="6"/>
  <c r="AF196" i="6"/>
  <c r="EH97" i="6"/>
  <c r="DE94" i="6"/>
  <c r="DN45" i="6"/>
  <c r="DT45" i="6" s="1"/>
  <c r="DF117" i="6"/>
  <c r="DM117" i="6"/>
  <c r="DX117" i="6" s="1"/>
  <c r="DE48" i="6"/>
  <c r="DE154" i="6"/>
  <c r="DG154" i="6" s="1"/>
  <c r="DQ152" i="6"/>
  <c r="DE90" i="6"/>
  <c r="DO90" i="6"/>
  <c r="DE88" i="6"/>
  <c r="DJ33" i="6"/>
  <c r="BW105" i="6"/>
  <c r="DN104" i="6"/>
  <c r="DT104" i="6" s="1"/>
  <c r="BV150" i="6"/>
  <c r="CA150" i="6" s="1"/>
  <c r="BZ67" i="6"/>
  <c r="EG134" i="6"/>
  <c r="EG108" i="6"/>
  <c r="EG76" i="6"/>
  <c r="EG100" i="6"/>
  <c r="DJ94" i="6"/>
  <c r="DO94" i="6"/>
  <c r="DR94" i="6" s="1"/>
  <c r="DQ117" i="6"/>
  <c r="DE117" i="6"/>
  <c r="DQ48" i="6"/>
  <c r="DN48" i="6"/>
  <c r="DT48" i="6" s="1"/>
  <c r="DD154" i="6"/>
  <c r="DH154" i="6" s="1"/>
  <c r="DL152" i="6"/>
  <c r="DF90" i="6"/>
  <c r="DL90" i="6"/>
  <c r="DR90" i="6" s="1"/>
  <c r="DQ128" i="6"/>
  <c r="DM88" i="6"/>
  <c r="DX88" i="6" s="1"/>
  <c r="DK33" i="6"/>
  <c r="BY88" i="6"/>
  <c r="EG60" i="6"/>
  <c r="BR75" i="6"/>
  <c r="BR99" i="6"/>
  <c r="BQ67" i="6"/>
  <c r="EG67" i="6" s="1"/>
  <c r="BY166" i="6"/>
  <c r="EG204" i="6"/>
  <c r="ET36" i="6"/>
  <c r="DL104" i="6"/>
  <c r="EH107" i="6"/>
  <c r="EG181" i="6"/>
  <c r="DN94" i="6"/>
  <c r="DT94" i="6" s="1"/>
  <c r="DO117" i="6"/>
  <c r="DR117" i="6" s="1"/>
  <c r="DO48" i="6"/>
  <c r="DF154" i="6"/>
  <c r="EH19" i="6"/>
  <c r="DO88" i="6"/>
  <c r="BS111" i="6"/>
  <c r="DD141" i="6"/>
  <c r="DH141" i="6" s="1"/>
  <c r="DN141" i="6"/>
  <c r="DT141" i="6" s="1"/>
  <c r="DP141" i="6"/>
  <c r="DL141" i="6"/>
  <c r="DO141" i="6"/>
  <c r="DQ141" i="6"/>
  <c r="DE141" i="6"/>
  <c r="DF141" i="6"/>
  <c r="DK176" i="6"/>
  <c r="DE176" i="6"/>
  <c r="DM176" i="6"/>
  <c r="DX176" i="6" s="1"/>
  <c r="DF176" i="6"/>
  <c r="DJ176" i="6"/>
  <c r="DN176" i="6"/>
  <c r="DT176" i="6" s="1"/>
  <c r="DM156" i="6"/>
  <c r="DX156" i="6" s="1"/>
  <c r="DD156" i="6"/>
  <c r="DH156" i="6" s="1"/>
  <c r="DF156" i="6"/>
  <c r="DN156" i="6"/>
  <c r="DT156" i="6" s="1"/>
  <c r="DO156" i="6"/>
  <c r="DP156" i="6"/>
  <c r="DL156" i="6"/>
  <c r="DF65" i="6"/>
  <c r="DD65" i="6"/>
  <c r="DH65" i="6" s="1"/>
  <c r="DO65" i="6"/>
  <c r="DL65" i="6"/>
  <c r="DE65" i="6"/>
  <c r="DP65" i="6"/>
  <c r="DJ65" i="6"/>
  <c r="BX140" i="6"/>
  <c r="BW140" i="6"/>
  <c r="BO69" i="6"/>
  <c r="BW69" i="6"/>
  <c r="BS69" i="6"/>
  <c r="BT69" i="6"/>
  <c r="BY160" i="6"/>
  <c r="BV160" i="6"/>
  <c r="BP40" i="6"/>
  <c r="BW40" i="6"/>
  <c r="BT40" i="6"/>
  <c r="ET40" i="6" s="1"/>
  <c r="BO40" i="6"/>
  <c r="AF40" i="6" s="1"/>
  <c r="BY40" i="6"/>
  <c r="BZ40" i="6"/>
  <c r="BX40" i="6"/>
  <c r="BQ40" i="6"/>
  <c r="EG40" i="6" s="1"/>
  <c r="BR40" i="6"/>
  <c r="BP57" i="6"/>
  <c r="BS57" i="6"/>
  <c r="BQ57" i="6"/>
  <c r="BR57" i="6"/>
  <c r="BY57" i="6"/>
  <c r="BS109" i="6"/>
  <c r="BO109" i="6"/>
  <c r="BW109" i="6"/>
  <c r="BZ109" i="6"/>
  <c r="BU109" i="6"/>
  <c r="BP160" i="6"/>
  <c r="BQ69" i="6"/>
  <c r="EG69" i="6" s="1"/>
  <c r="EG49" i="6"/>
  <c r="BY109" i="6"/>
  <c r="BR177" i="6"/>
  <c r="BZ160" i="6"/>
  <c r="BT109" i="6"/>
  <c r="EH49" i="6"/>
  <c r="DL120" i="6"/>
  <c r="DJ23" i="6"/>
  <c r="BY94" i="6"/>
  <c r="BW94" i="6"/>
  <c r="BR94" i="6"/>
  <c r="DQ205" i="6"/>
  <c r="DP205" i="6"/>
  <c r="DF205" i="6"/>
  <c r="DL205" i="6"/>
  <c r="DN205" i="6"/>
  <c r="DT205" i="6" s="1"/>
  <c r="DO205" i="6"/>
  <c r="DM205" i="6"/>
  <c r="DX205" i="6" s="1"/>
  <c r="DF183" i="6"/>
  <c r="DL183" i="6"/>
  <c r="DN183" i="6"/>
  <c r="DT183" i="6" s="1"/>
  <c r="DD183" i="6"/>
  <c r="DH183" i="6" s="1"/>
  <c r="DP183" i="6"/>
  <c r="DO183" i="6"/>
  <c r="DQ183" i="6"/>
  <c r="DE183" i="6"/>
  <c r="DU183" i="6" s="1"/>
  <c r="DF56" i="6"/>
  <c r="DJ56" i="6"/>
  <c r="DN56" i="6"/>
  <c r="DT56" i="6" s="1"/>
  <c r="DQ56" i="6"/>
  <c r="DD56" i="6"/>
  <c r="DH56" i="6" s="1"/>
  <c r="DI56" i="6" s="1"/>
  <c r="DL56" i="6"/>
  <c r="DO56" i="6"/>
  <c r="DE56" i="6"/>
  <c r="DU56" i="6" s="1"/>
  <c r="BQ164" i="6"/>
  <c r="BY164" i="6"/>
  <c r="DL114" i="6"/>
  <c r="DF114" i="6"/>
  <c r="DP114" i="6"/>
  <c r="DK114" i="6"/>
  <c r="DN114" i="6"/>
  <c r="DT114" i="6" s="1"/>
  <c r="DE114" i="6"/>
  <c r="DG114" i="6" s="1"/>
  <c r="DD114" i="6"/>
  <c r="DH114" i="6" s="1"/>
  <c r="BQ91" i="6"/>
  <c r="BO91" i="6"/>
  <c r="BU31" i="6"/>
  <c r="BS31" i="6"/>
  <c r="EH31" i="6" s="1"/>
  <c r="BZ31" i="6"/>
  <c r="BR31" i="6"/>
  <c r="BT55" i="6"/>
  <c r="EF55" i="6" s="1"/>
  <c r="BV55" i="6"/>
  <c r="BZ55" i="6"/>
  <c r="BO55" i="6"/>
  <c r="BX55" i="6"/>
  <c r="BW55" i="6"/>
  <c r="BY55" i="6"/>
  <c r="BR55" i="6"/>
  <c r="BS160" i="6"/>
  <c r="EF160" i="6" s="1"/>
  <c r="BX69" i="6"/>
  <c r="DQ65" i="6"/>
  <c r="DP180" i="6"/>
  <c r="DO180" i="6"/>
  <c r="DE180" i="6"/>
  <c r="DQ180" i="6"/>
  <c r="DL180" i="6"/>
  <c r="DJ180" i="6"/>
  <c r="DK180" i="6"/>
  <c r="DN180" i="6"/>
  <c r="DT180" i="6" s="1"/>
  <c r="DF180" i="6"/>
  <c r="BX82" i="6"/>
  <c r="BY82" i="6"/>
  <c r="BZ82" i="6"/>
  <c r="BP82" i="6"/>
  <c r="BW160" i="6"/>
  <c r="BP69" i="6"/>
  <c r="BR160" i="6"/>
  <c r="EH36" i="6"/>
  <c r="DM120" i="6"/>
  <c r="DX120" i="6" s="1"/>
  <c r="BO177" i="6"/>
  <c r="AF177" i="6" s="1"/>
  <c r="BS82" i="6"/>
  <c r="BV40" i="6"/>
  <c r="DK65" i="6"/>
  <c r="DE203" i="6"/>
  <c r="DG203" i="6" s="1"/>
  <c r="DP203" i="6"/>
  <c r="DJ203" i="6"/>
  <c r="DK203" i="6"/>
  <c r="DN203" i="6"/>
  <c r="DT203" i="6" s="1"/>
  <c r="DL203" i="6"/>
  <c r="DO203" i="6"/>
  <c r="DO20" i="6"/>
  <c r="DE20" i="6"/>
  <c r="DP20" i="6"/>
  <c r="DD20" i="6"/>
  <c r="DH20" i="6" s="1"/>
  <c r="DQ20" i="6"/>
  <c r="DL20" i="6"/>
  <c r="DK20" i="6"/>
  <c r="DJ20" i="6"/>
  <c r="DF20" i="6"/>
  <c r="BQ170" i="6"/>
  <c r="BP170" i="6"/>
  <c r="BX170" i="6"/>
  <c r="BV170" i="6"/>
  <c r="BW170" i="6"/>
  <c r="BR170" i="6"/>
  <c r="BQ109" i="6"/>
  <c r="DM207" i="6"/>
  <c r="DX207" i="6" s="1"/>
  <c r="DJ207" i="6"/>
  <c r="DK207" i="6"/>
  <c r="DO207" i="6"/>
  <c r="DN207" i="6"/>
  <c r="DT207" i="6" s="1"/>
  <c r="DP207" i="6"/>
  <c r="DL207" i="6"/>
  <c r="DE207" i="6"/>
  <c r="DG207" i="6" s="1"/>
  <c r="DK36" i="6"/>
  <c r="DO36" i="6"/>
  <c r="DP36" i="6"/>
  <c r="DL36" i="6"/>
  <c r="DE36" i="6"/>
  <c r="DD36" i="6"/>
  <c r="DH36" i="6" s="1"/>
  <c r="DJ36" i="6"/>
  <c r="DF36" i="6"/>
  <c r="ES36" i="6" s="1"/>
  <c r="DN36" i="6"/>
  <c r="DT36" i="6" s="1"/>
  <c r="BO57" i="6"/>
  <c r="AF57" i="6" s="1"/>
  <c r="EF36" i="6"/>
  <c r="BS177" i="6"/>
  <c r="BY177" i="6"/>
  <c r="BQ160" i="6"/>
  <c r="BU40" i="6"/>
  <c r="EF40" i="6" s="1"/>
  <c r="EU40" i="6" s="1"/>
  <c r="BU140" i="6"/>
  <c r="DK156" i="6"/>
  <c r="DP130" i="6"/>
  <c r="DJ130" i="6"/>
  <c r="DK201" i="6"/>
  <c r="DL201" i="6"/>
  <c r="DP201" i="6"/>
  <c r="DM201" i="6"/>
  <c r="DX201" i="6" s="1"/>
  <c r="DQ201" i="6"/>
  <c r="DD163" i="6"/>
  <c r="DH163" i="6" s="1"/>
  <c r="DF163" i="6"/>
  <c r="DL163" i="6"/>
  <c r="DQ163" i="6"/>
  <c r="BW52" i="6"/>
  <c r="BY52" i="6"/>
  <c r="BR52" i="6"/>
  <c r="EH52" i="6" s="1"/>
  <c r="BZ52" i="6"/>
  <c r="BP52" i="6"/>
  <c r="BQ52" i="6"/>
  <c r="BO52" i="6"/>
  <c r="AF52" i="6" s="1"/>
  <c r="BU52" i="6"/>
  <c r="BX52" i="6"/>
  <c r="DN194" i="6"/>
  <c r="DT194" i="6" s="1"/>
  <c r="DQ194" i="6"/>
  <c r="ER194" i="6" s="1"/>
  <c r="DP194" i="6"/>
  <c r="DJ194" i="6"/>
  <c r="DE194" i="6"/>
  <c r="DF194" i="6"/>
  <c r="DL194" i="6"/>
  <c r="DK194" i="6"/>
  <c r="BR109" i="6"/>
  <c r="BX137" i="6"/>
  <c r="CA137" i="6" s="1"/>
  <c r="BY137" i="6"/>
  <c r="BS137" i="6"/>
  <c r="BR137" i="6"/>
  <c r="BP137" i="6"/>
  <c r="BZ137" i="6"/>
  <c r="BU137" i="6"/>
  <c r="BQ137" i="6"/>
  <c r="DQ108" i="6"/>
  <c r="ER108" i="6" s="1"/>
  <c r="DO108" i="6"/>
  <c r="DN108" i="6"/>
  <c r="DT108" i="6" s="1"/>
  <c r="DK108" i="6"/>
  <c r="DD108" i="6"/>
  <c r="DH108" i="6" s="1"/>
  <c r="DP108" i="6"/>
  <c r="DN30" i="6"/>
  <c r="DT30" i="6" s="1"/>
  <c r="DM30" i="6"/>
  <c r="DX30" i="6" s="1"/>
  <c r="DO30" i="6"/>
  <c r="DR30" i="6" s="1"/>
  <c r="DQ30" i="6"/>
  <c r="DE30" i="6"/>
  <c r="DJ30" i="6"/>
  <c r="DQ38" i="6"/>
  <c r="DM38" i="6"/>
  <c r="DX38" i="6" s="1"/>
  <c r="DD38" i="6"/>
  <c r="DH38" i="6" s="1"/>
  <c r="DL38" i="6"/>
  <c r="DK38" i="6"/>
  <c r="DJ38" i="6"/>
  <c r="DN38" i="6"/>
  <c r="DT38" i="6" s="1"/>
  <c r="DE38" i="6"/>
  <c r="DF38" i="6"/>
  <c r="BY21" i="6"/>
  <c r="BQ21" i="6"/>
  <c r="DQ23" i="6"/>
  <c r="DV23" i="6" s="1"/>
  <c r="DM23" i="6"/>
  <c r="DX23" i="6" s="1"/>
  <c r="DD23" i="6"/>
  <c r="DH23" i="6" s="1"/>
  <c r="DO23" i="6"/>
  <c r="DN23" i="6"/>
  <c r="DT23" i="6" s="1"/>
  <c r="DK23" i="6"/>
  <c r="BY140" i="6"/>
  <c r="EH99" i="6"/>
  <c r="BV69" i="6"/>
  <c r="BW57" i="6"/>
  <c r="BU57" i="6"/>
  <c r="BQ177" i="6"/>
  <c r="EG177" i="6" s="1"/>
  <c r="BS40" i="6"/>
  <c r="BS140" i="6"/>
  <c r="DM194" i="6"/>
  <c r="DX194" i="6" s="1"/>
  <c r="DE156" i="6"/>
  <c r="DQ119" i="6"/>
  <c r="DV119" i="6" s="1"/>
  <c r="DN119" i="6"/>
  <c r="DT119" i="6" s="1"/>
  <c r="DP119" i="6"/>
  <c r="DK119" i="6"/>
  <c r="DL119" i="6"/>
  <c r="DJ119" i="6"/>
  <c r="DM119" i="6"/>
  <c r="DX119" i="6" s="1"/>
  <c r="DF119" i="6"/>
  <c r="DD119" i="6"/>
  <c r="DH119" i="6" s="1"/>
  <c r="BU78" i="6"/>
  <c r="BV78" i="6"/>
  <c r="DL175" i="6"/>
  <c r="DF175" i="6"/>
  <c r="DD175" i="6"/>
  <c r="DH175" i="6" s="1"/>
  <c r="DN175" i="6"/>
  <c r="DT175" i="6" s="1"/>
  <c r="DO175" i="6"/>
  <c r="DP175" i="6"/>
  <c r="DK175" i="6"/>
  <c r="DQ175" i="6"/>
  <c r="DE175" i="6"/>
  <c r="DL111" i="6"/>
  <c r="DJ111" i="6"/>
  <c r="DP111" i="6"/>
  <c r="DK111" i="6"/>
  <c r="DE111" i="6"/>
  <c r="DG111" i="6" s="1"/>
  <c r="DF111" i="6"/>
  <c r="EQ111" i="6" s="1"/>
  <c r="DN111" i="6"/>
  <c r="DT111" i="6" s="1"/>
  <c r="DM111" i="6"/>
  <c r="DX111" i="6" s="1"/>
  <c r="BY119" i="6"/>
  <c r="BZ119" i="6"/>
  <c r="BX119" i="6"/>
  <c r="BO58" i="6"/>
  <c r="AF58" i="6" s="1"/>
  <c r="BQ58" i="6"/>
  <c r="BX58" i="6"/>
  <c r="BQ158" i="6"/>
  <c r="BR158" i="6"/>
  <c r="BZ207" i="6"/>
  <c r="BP207" i="6"/>
  <c r="BU207" i="6"/>
  <c r="BW207" i="6"/>
  <c r="BO207" i="6"/>
  <c r="BR207" i="6"/>
  <c r="EF207" i="6" s="1"/>
  <c r="BQ207" i="6"/>
  <c r="BX207" i="6"/>
  <c r="BY207" i="6"/>
  <c r="BS207" i="6"/>
  <c r="BZ163" i="6"/>
  <c r="BP163" i="6"/>
  <c r="EG163" i="6" s="1"/>
  <c r="BR163" i="6"/>
  <c r="BT163" i="6"/>
  <c r="BU163" i="6"/>
  <c r="BV163" i="6"/>
  <c r="BO163" i="6"/>
  <c r="AF163" i="6" s="1"/>
  <c r="BW163" i="6"/>
  <c r="BS163" i="6"/>
  <c r="DJ116" i="6"/>
  <c r="DK116" i="6"/>
  <c r="DM116" i="6"/>
  <c r="DX116" i="6" s="1"/>
  <c r="BX120" i="6"/>
  <c r="BO120" i="6"/>
  <c r="AF120" i="6" s="1"/>
  <c r="BW120" i="6"/>
  <c r="BZ120" i="6"/>
  <c r="BP120" i="6"/>
  <c r="BT80" i="6"/>
  <c r="EF80" i="6" s="1"/>
  <c r="BZ80" i="6"/>
  <c r="BP80" i="6"/>
  <c r="EG80" i="6" s="1"/>
  <c r="BR80" i="6"/>
  <c r="BU80" i="6"/>
  <c r="BW177" i="6"/>
  <c r="CA193" i="6"/>
  <c r="EG111" i="6"/>
  <c r="BU69" i="6"/>
  <c r="BX57" i="6"/>
  <c r="BT57" i="6"/>
  <c r="EH57" i="6" s="1"/>
  <c r="BU177" i="6"/>
  <c r="BX109" i="6"/>
  <c r="EF203" i="6"/>
  <c r="BP140" i="6"/>
  <c r="BV140" i="6"/>
  <c r="DJ156" i="6"/>
  <c r="BS200" i="6"/>
  <c r="BP200" i="6"/>
  <c r="CA200" i="6" s="1"/>
  <c r="BV200" i="6"/>
  <c r="BU200" i="6"/>
  <c r="BW200" i="6"/>
  <c r="BY200" i="6"/>
  <c r="DP64" i="6"/>
  <c r="DQ64" i="6"/>
  <c r="DO64" i="6"/>
  <c r="DJ64" i="6"/>
  <c r="DK64" i="6"/>
  <c r="DF64" i="6"/>
  <c r="DM64" i="6"/>
  <c r="DX64" i="6" s="1"/>
  <c r="DE64" i="6"/>
  <c r="DN64" i="6"/>
  <c r="DT64" i="6" s="1"/>
  <c r="EG21" i="6"/>
  <c r="BV57" i="6"/>
  <c r="BT177" i="6"/>
  <c r="ET177" i="6" s="1"/>
  <c r="BP109" i="6"/>
  <c r="EG182" i="6"/>
  <c r="EG174" i="6"/>
  <c r="EG120" i="6"/>
  <c r="CA121" i="6"/>
  <c r="DQ156" i="6"/>
  <c r="DP196" i="6"/>
  <c r="DJ196" i="6"/>
  <c r="DD196" i="6"/>
  <c r="DH196" i="6" s="1"/>
  <c r="DO196" i="6"/>
  <c r="DL196" i="6"/>
  <c r="DQ196" i="6"/>
  <c r="DK196" i="6"/>
  <c r="DF196" i="6"/>
  <c r="DR196" i="6" s="1"/>
  <c r="DN196" i="6"/>
  <c r="DT196" i="6" s="1"/>
  <c r="DJ87" i="6"/>
  <c r="DL87" i="6"/>
  <c r="BO178" i="6"/>
  <c r="AF178" i="6" s="1"/>
  <c r="BV178" i="6"/>
  <c r="BX178" i="6"/>
  <c r="BP178" i="6"/>
  <c r="BS178" i="6"/>
  <c r="EH178" i="6" s="1"/>
  <c r="BO53" i="6"/>
  <c r="BR53" i="6"/>
  <c r="BT53" i="6"/>
  <c r="BP53" i="6"/>
  <c r="EG53" i="6" s="1"/>
  <c r="BV34" i="6"/>
  <c r="BQ34" i="6"/>
  <c r="EG34" i="6" s="1"/>
  <c r="DJ101" i="6"/>
  <c r="DD101" i="6"/>
  <c r="DH101" i="6" s="1"/>
  <c r="DI101" i="6" s="1"/>
  <c r="DF101" i="6"/>
  <c r="DO101" i="6"/>
  <c r="DL101" i="6"/>
  <c r="DE101" i="6"/>
  <c r="DN101" i="6"/>
  <c r="DT101" i="6" s="1"/>
  <c r="DP101" i="6"/>
  <c r="DQ101" i="6"/>
  <c r="DL172" i="6"/>
  <c r="DO125" i="6"/>
  <c r="DN125" i="6"/>
  <c r="DT125" i="6" s="1"/>
  <c r="EG19" i="6"/>
  <c r="DK178" i="6"/>
  <c r="DM178" i="6"/>
  <c r="DX178" i="6" s="1"/>
  <c r="BS206" i="6"/>
  <c r="BV205" i="6"/>
  <c r="DM181" i="6"/>
  <c r="DX181" i="6" s="1"/>
  <c r="BZ204" i="6"/>
  <c r="BS115" i="6"/>
  <c r="EH30" i="6"/>
  <c r="BX191" i="6"/>
  <c r="DP189" i="6"/>
  <c r="EF133" i="6"/>
  <c r="EU133" i="6" s="1"/>
  <c r="BV59" i="6"/>
  <c r="BY150" i="6"/>
  <c r="BY111" i="6"/>
  <c r="BX107" i="6"/>
  <c r="CA107" i="6" s="1"/>
  <c r="BX154" i="6"/>
  <c r="BQ192" i="6"/>
  <c r="EG192" i="6" s="1"/>
  <c r="EG136" i="6"/>
  <c r="DP172" i="6"/>
  <c r="DP125" i="6"/>
  <c r="DQ178" i="6"/>
  <c r="DE178" i="6"/>
  <c r="BT64" i="6"/>
  <c r="BR206" i="6"/>
  <c r="BV114" i="6"/>
  <c r="BW111" i="6"/>
  <c r="BT111" i="6"/>
  <c r="ET111" i="6" s="1"/>
  <c r="DQ157" i="6"/>
  <c r="DV157" i="6" s="1"/>
  <c r="DF80" i="6"/>
  <c r="DI80" i="6" s="1"/>
  <c r="BO47" i="6"/>
  <c r="BR103" i="6"/>
  <c r="BV103" i="6"/>
  <c r="EH56" i="6"/>
  <c r="DN178" i="6"/>
  <c r="DT178" i="6" s="1"/>
  <c r="BW168" i="6"/>
  <c r="BX206" i="6"/>
  <c r="BR156" i="6"/>
  <c r="BU111" i="6"/>
  <c r="BV47" i="6"/>
  <c r="BU204" i="6"/>
  <c r="BX204" i="6"/>
  <c r="BY204" i="6"/>
  <c r="BV204" i="6"/>
  <c r="BZ115" i="6"/>
  <c r="BT115" i="6"/>
  <c r="BY115" i="6"/>
  <c r="BO115" i="6"/>
  <c r="AF115" i="6" s="1"/>
  <c r="BP115" i="6"/>
  <c r="EG115" i="6" s="1"/>
  <c r="BW115" i="6"/>
  <c r="EG85" i="6"/>
  <c r="DJ178" i="6"/>
  <c r="BV117" i="6"/>
  <c r="BQ185" i="6"/>
  <c r="EG96" i="6"/>
  <c r="EG92" i="6"/>
  <c r="BO204" i="6"/>
  <c r="DJ181" i="6"/>
  <c r="DR181" i="6" s="1"/>
  <c r="BY47" i="6"/>
  <c r="BU103" i="6"/>
  <c r="BX51" i="6"/>
  <c r="CA51" i="6" s="1"/>
  <c r="BY51" i="6"/>
  <c r="BU162" i="6"/>
  <c r="BR162" i="6"/>
  <c r="BX162" i="6"/>
  <c r="EG28" i="6"/>
  <c r="BR115" i="6"/>
  <c r="EH115" i="6" s="1"/>
  <c r="EH20" i="6"/>
  <c r="BV127" i="6"/>
  <c r="BU127" i="6"/>
  <c r="BT127" i="6"/>
  <c r="BP127" i="6"/>
  <c r="EG127" i="6" s="1"/>
  <c r="DL191" i="6"/>
  <c r="DD191" i="6"/>
  <c r="DH191" i="6" s="1"/>
  <c r="DQ191" i="6"/>
  <c r="DE191" i="6"/>
  <c r="DM191" i="6"/>
  <c r="DX191" i="6" s="1"/>
  <c r="DP191" i="6"/>
  <c r="DO191" i="6"/>
  <c r="DN191" i="6"/>
  <c r="DT191" i="6" s="1"/>
  <c r="DJ191" i="6"/>
  <c r="DF191" i="6"/>
  <c r="EQ191" i="6" s="1"/>
  <c r="DK191" i="6"/>
  <c r="DN144" i="6"/>
  <c r="DT144" i="6" s="1"/>
  <c r="DP144" i="6"/>
  <c r="DF144" i="6"/>
  <c r="DD144" i="6"/>
  <c r="DH144" i="6" s="1"/>
  <c r="DK144" i="6"/>
  <c r="DM144" i="6"/>
  <c r="DX144" i="6" s="1"/>
  <c r="DJ144" i="6"/>
  <c r="DO144" i="6"/>
  <c r="DQ144" i="6"/>
  <c r="ES144" i="6" s="1"/>
  <c r="DE144" i="6"/>
  <c r="DL144" i="6"/>
  <c r="DE110" i="6"/>
  <c r="DD110" i="6"/>
  <c r="DH110" i="6" s="1"/>
  <c r="DJ110" i="6"/>
  <c r="DN110" i="6"/>
  <c r="DT110" i="6" s="1"/>
  <c r="DL110" i="6"/>
  <c r="DF110" i="6"/>
  <c r="ER110" i="6" s="1"/>
  <c r="DO110" i="6"/>
  <c r="DP110" i="6"/>
  <c r="DQ110" i="6"/>
  <c r="DK110" i="6"/>
  <c r="DM110" i="6"/>
  <c r="DX110" i="6" s="1"/>
  <c r="EE101" i="6"/>
  <c r="DN47" i="6"/>
  <c r="DT47" i="6" s="1"/>
  <c r="DD47" i="6"/>
  <c r="DH47" i="6" s="1"/>
  <c r="DL47" i="6"/>
  <c r="DJ47" i="6"/>
  <c r="DM47" i="6"/>
  <c r="DX47" i="6" s="1"/>
  <c r="DK47" i="6"/>
  <c r="DF47" i="6"/>
  <c r="DP47" i="6"/>
  <c r="DQ47" i="6"/>
  <c r="DE47" i="6"/>
  <c r="DO47" i="6"/>
  <c r="DN98" i="6"/>
  <c r="DT98" i="6" s="1"/>
  <c r="DL98" i="6"/>
  <c r="DQ98" i="6"/>
  <c r="DK98" i="6"/>
  <c r="DP98" i="6"/>
  <c r="DO98" i="6"/>
  <c r="DD98" i="6"/>
  <c r="DH98" i="6" s="1"/>
  <c r="DJ98" i="6"/>
  <c r="DF98" i="6"/>
  <c r="DM98" i="6"/>
  <c r="DX98" i="6" s="1"/>
  <c r="DE98" i="6"/>
  <c r="EE76" i="6"/>
  <c r="DP188" i="6"/>
  <c r="DO188" i="6"/>
  <c r="DL188" i="6"/>
  <c r="DQ188" i="6"/>
  <c r="DD188" i="6"/>
  <c r="DH188" i="6" s="1"/>
  <c r="DJ188" i="6"/>
  <c r="DK188" i="6"/>
  <c r="DF188" i="6"/>
  <c r="DE188" i="6"/>
  <c r="DG188" i="6" s="1"/>
  <c r="DN188" i="6"/>
  <c r="DT188" i="6" s="1"/>
  <c r="DM188" i="6"/>
  <c r="DX188" i="6" s="1"/>
  <c r="EE152" i="6"/>
  <c r="DJ161" i="6"/>
  <c r="DM161" i="6"/>
  <c r="DX161" i="6" s="1"/>
  <c r="DE161" i="6"/>
  <c r="DL161" i="6"/>
  <c r="DN161" i="6"/>
  <c r="DT161" i="6" s="1"/>
  <c r="DP161" i="6"/>
  <c r="DK161" i="6"/>
  <c r="DD161" i="6"/>
  <c r="DH161" i="6" s="1"/>
  <c r="DO161" i="6"/>
  <c r="DF161" i="6"/>
  <c r="DQ161" i="6"/>
  <c r="DP197" i="6"/>
  <c r="DF197" i="6"/>
  <c r="DI197" i="6" s="1"/>
  <c r="DO197" i="6"/>
  <c r="DQ197" i="6"/>
  <c r="DD197" i="6"/>
  <c r="DH197" i="6" s="1"/>
  <c r="DE197" i="6"/>
  <c r="DK197" i="6"/>
  <c r="DJ197" i="6"/>
  <c r="DN197" i="6"/>
  <c r="DT197" i="6" s="1"/>
  <c r="DM197" i="6"/>
  <c r="DX197" i="6" s="1"/>
  <c r="DL197" i="6"/>
  <c r="ET205" i="6"/>
  <c r="BO62" i="6"/>
  <c r="AF62" i="6" s="1"/>
  <c r="BY62" i="6"/>
  <c r="BT62" i="6"/>
  <c r="BQ62" i="6"/>
  <c r="BR62" i="6"/>
  <c r="BV62" i="6"/>
  <c r="BS62" i="6"/>
  <c r="BZ62" i="6"/>
  <c r="BP62" i="6"/>
  <c r="BW62" i="6"/>
  <c r="BQ63" i="6"/>
  <c r="BP63" i="6"/>
  <c r="BX63" i="6"/>
  <c r="BR63" i="6"/>
  <c r="BV63" i="6"/>
  <c r="BY63" i="6"/>
  <c r="BZ63" i="6"/>
  <c r="BU63" i="6"/>
  <c r="BS63" i="6"/>
  <c r="BT63" i="6"/>
  <c r="BO63" i="6"/>
  <c r="AF63" i="6" s="1"/>
  <c r="DO176" i="6"/>
  <c r="DP176" i="6"/>
  <c r="DD176" i="6"/>
  <c r="DH176" i="6" s="1"/>
  <c r="DI176" i="6" s="1"/>
  <c r="DL176" i="6"/>
  <c r="BY161" i="6"/>
  <c r="BQ117" i="6"/>
  <c r="BY117" i="6"/>
  <c r="BU117" i="6"/>
  <c r="BW117" i="6"/>
  <c r="BS117" i="6"/>
  <c r="BP117" i="6"/>
  <c r="BX117" i="6"/>
  <c r="BZ117" i="6"/>
  <c r="BT117" i="6"/>
  <c r="BR117" i="6"/>
  <c r="BX131" i="6"/>
  <c r="BR131" i="6"/>
  <c r="BQ131" i="6"/>
  <c r="BP131" i="6"/>
  <c r="BV131" i="6"/>
  <c r="BY131" i="6"/>
  <c r="BW131" i="6"/>
  <c r="BU131" i="6"/>
  <c r="BT131" i="6"/>
  <c r="BS131" i="6"/>
  <c r="BZ131" i="6"/>
  <c r="BP70" i="6"/>
  <c r="BW70" i="6"/>
  <c r="BU70" i="6"/>
  <c r="BV70" i="6"/>
  <c r="BO70" i="6"/>
  <c r="AF70" i="6" s="1"/>
  <c r="BS70" i="6"/>
  <c r="BZ70" i="6"/>
  <c r="BY70" i="6"/>
  <c r="BT70" i="6"/>
  <c r="BR70" i="6"/>
  <c r="BQ70" i="6"/>
  <c r="BZ108" i="6"/>
  <c r="BX108" i="6"/>
  <c r="BU108" i="6"/>
  <c r="EH108" i="6" s="1"/>
  <c r="BV108" i="6"/>
  <c r="BT108" i="6"/>
  <c r="BT170" i="6"/>
  <c r="ET170" i="6" s="1"/>
  <c r="BU170" i="6"/>
  <c r="BR178" i="6"/>
  <c r="BT178" i="6"/>
  <c r="BW178" i="6"/>
  <c r="BY178" i="6"/>
  <c r="BZ178" i="6"/>
  <c r="BV197" i="6"/>
  <c r="BQ88" i="6"/>
  <c r="BP173" i="6"/>
  <c r="EG173" i="6" s="1"/>
  <c r="BU178" i="6"/>
  <c r="BR200" i="6"/>
  <c r="BO206" i="6"/>
  <c r="AF206" i="6" s="1"/>
  <c r="BU206" i="6"/>
  <c r="BP206" i="6"/>
  <c r="EG206" i="6" s="1"/>
  <c r="BW206" i="6"/>
  <c r="BT206" i="6"/>
  <c r="BV116" i="6"/>
  <c r="BR92" i="6"/>
  <c r="BV92" i="6"/>
  <c r="BY92" i="6"/>
  <c r="BP158" i="6"/>
  <c r="EG158" i="6" s="1"/>
  <c r="EU158" i="6" s="1"/>
  <c r="BT158" i="6"/>
  <c r="ET158" i="6" s="1"/>
  <c r="BX158" i="6"/>
  <c r="BS100" i="6"/>
  <c r="EF100" i="6" s="1"/>
  <c r="BZ100" i="6"/>
  <c r="BR100" i="6"/>
  <c r="BV186" i="6"/>
  <c r="BQ186" i="6"/>
  <c r="EG186" i="6" s="1"/>
  <c r="BR186" i="6"/>
  <c r="EH186" i="6" s="1"/>
  <c r="BZ186" i="6"/>
  <c r="BO186" i="6"/>
  <c r="AF186" i="6" s="1"/>
  <c r="BW186" i="6"/>
  <c r="BY186" i="6"/>
  <c r="BT186" i="6"/>
  <c r="BZ38" i="6"/>
  <c r="BY147" i="6"/>
  <c r="BV147" i="6"/>
  <c r="BX147" i="6"/>
  <c r="BS147" i="6"/>
  <c r="BP147" i="6"/>
  <c r="BW147" i="6"/>
  <c r="BO147" i="6"/>
  <c r="AF147" i="6" s="1"/>
  <c r="BT147" i="6"/>
  <c r="BQ147" i="6"/>
  <c r="BU147" i="6"/>
  <c r="CA190" i="6"/>
  <c r="EH34" i="6"/>
  <c r="DQ45" i="6"/>
  <c r="DP87" i="6"/>
  <c r="BP58" i="6"/>
  <c r="BV179" i="6"/>
  <c r="CA179" i="6" s="1"/>
  <c r="BZ199" i="6"/>
  <c r="DR189" i="6"/>
  <c r="BY189" i="6"/>
  <c r="EH196" i="6"/>
  <c r="BP124" i="6"/>
  <c r="BO112" i="6"/>
  <c r="AF112" i="6" s="1"/>
  <c r="BX42" i="6"/>
  <c r="BT118" i="6"/>
  <c r="EG154" i="6"/>
  <c r="EF123" i="6"/>
  <c r="EH123" i="6"/>
  <c r="CA129" i="6"/>
  <c r="DR193" i="6"/>
  <c r="BX93" i="6"/>
  <c r="EH149" i="6"/>
  <c r="DK131" i="6"/>
  <c r="BS42" i="6"/>
  <c r="BQ38" i="6"/>
  <c r="DF167" i="6"/>
  <c r="ET30" i="6"/>
  <c r="DL130" i="6"/>
  <c r="DO130" i="6"/>
  <c r="DR130" i="6" s="1"/>
  <c r="DP92" i="6"/>
  <c r="DK45" i="6"/>
  <c r="DD45" i="6"/>
  <c r="DH45" i="6" s="1"/>
  <c r="DO87" i="6"/>
  <c r="BU58" i="6"/>
  <c r="BS58" i="6"/>
  <c r="EG22" i="6"/>
  <c r="DF122" i="6"/>
  <c r="DJ92" i="6"/>
  <c r="DJ128" i="6"/>
  <c r="BX25" i="6"/>
  <c r="BQ25" i="6"/>
  <c r="BY25" i="6"/>
  <c r="BR25" i="6"/>
  <c r="BW25" i="6"/>
  <c r="BO25" i="6"/>
  <c r="AF25" i="6" s="1"/>
  <c r="BP25" i="6"/>
  <c r="BT25" i="6"/>
  <c r="BS25" i="6"/>
  <c r="BU25" i="6"/>
  <c r="BV25" i="6"/>
  <c r="BX72" i="6"/>
  <c r="BZ72" i="6"/>
  <c r="BO72" i="6"/>
  <c r="AF72" i="6" s="1"/>
  <c r="BR72" i="6"/>
  <c r="BW72" i="6"/>
  <c r="BT72" i="6"/>
  <c r="BP72" i="6"/>
  <c r="BV72" i="6"/>
  <c r="BQ72" i="6"/>
  <c r="EG72" i="6" s="1"/>
  <c r="BY72" i="6"/>
  <c r="BS72" i="6"/>
  <c r="BY18" i="6"/>
  <c r="BT18" i="6"/>
  <c r="BR18" i="6"/>
  <c r="BS18" i="6"/>
  <c r="BV18" i="6"/>
  <c r="BO18" i="6"/>
  <c r="AF18" i="6" s="1"/>
  <c r="BU18" i="6"/>
  <c r="BW18" i="6"/>
  <c r="BQ18" i="6"/>
  <c r="BX18" i="6"/>
  <c r="BZ18" i="6"/>
  <c r="BX94" i="6"/>
  <c r="BZ94" i="6"/>
  <c r="BP94" i="6"/>
  <c r="BQ94" i="6"/>
  <c r="BT94" i="6"/>
  <c r="BU94" i="6"/>
  <c r="BV94" i="6"/>
  <c r="BO94" i="6"/>
  <c r="AF94" i="6" s="1"/>
  <c r="BS94" i="6"/>
  <c r="BX177" i="6"/>
  <c r="BV177" i="6"/>
  <c r="BV139" i="6"/>
  <c r="BV27" i="6"/>
  <c r="BT27" i="6"/>
  <c r="BQ27" i="6"/>
  <c r="BS27" i="6"/>
  <c r="BY27" i="6"/>
  <c r="BX27" i="6"/>
  <c r="BO27" i="6"/>
  <c r="AF27" i="6" s="1"/>
  <c r="BP27" i="6"/>
  <c r="BW27" i="6"/>
  <c r="BR27" i="6"/>
  <c r="BZ27" i="6"/>
  <c r="BV183" i="6"/>
  <c r="BU183" i="6"/>
  <c r="BP183" i="6"/>
  <c r="BX183" i="6"/>
  <c r="BW183" i="6"/>
  <c r="BZ183" i="6"/>
  <c r="BS183" i="6"/>
  <c r="BR183" i="6"/>
  <c r="BT168" i="6"/>
  <c r="BR168" i="6"/>
  <c r="BP168" i="6"/>
  <c r="BY168" i="6"/>
  <c r="BV168" i="6"/>
  <c r="BQ168" i="6"/>
  <c r="BS168" i="6"/>
  <c r="BZ168" i="6"/>
  <c r="BU168" i="6"/>
  <c r="BU89" i="6"/>
  <c r="BV89" i="6"/>
  <c r="BW89" i="6"/>
  <c r="BZ89" i="6"/>
  <c r="BR89" i="6"/>
  <c r="BS89" i="6"/>
  <c r="EH89" i="6" s="1"/>
  <c r="BQ89" i="6"/>
  <c r="BP89" i="6"/>
  <c r="BT89" i="6"/>
  <c r="DP166" i="6"/>
  <c r="DO166" i="6"/>
  <c r="DJ166" i="6"/>
  <c r="DD166" i="6"/>
  <c r="DH166" i="6" s="1"/>
  <c r="DM166" i="6"/>
  <c r="DX166" i="6" s="1"/>
  <c r="BV125" i="6"/>
  <c r="BS125" i="6"/>
  <c r="BY155" i="6"/>
  <c r="BU155" i="6"/>
  <c r="EH155" i="6" s="1"/>
  <c r="BU41" i="6"/>
  <c r="BS41" i="6"/>
  <c r="BZ41" i="6"/>
  <c r="BY41" i="6"/>
  <c r="BQ41" i="6"/>
  <c r="BR41" i="6"/>
  <c r="BO41" i="6"/>
  <c r="BW185" i="6"/>
  <c r="BO158" i="6"/>
  <c r="BO82" i="6"/>
  <c r="BT82" i="6"/>
  <c r="BU82" i="6"/>
  <c r="EH82" i="6" s="1"/>
  <c r="BV82" i="6"/>
  <c r="BX88" i="6"/>
  <c r="BR171" i="6"/>
  <c r="BO171" i="6"/>
  <c r="AF171" i="6" s="1"/>
  <c r="BW171" i="6"/>
  <c r="BT171" i="6"/>
  <c r="BY171" i="6"/>
  <c r="BQ171" i="6"/>
  <c r="BP171" i="6"/>
  <c r="BX171" i="6"/>
  <c r="BU171" i="6"/>
  <c r="BZ171" i="6"/>
  <c r="BU93" i="6"/>
  <c r="BY93" i="6"/>
  <c r="BO93" i="6"/>
  <c r="BS93" i="6"/>
  <c r="CA71" i="6"/>
  <c r="BY179" i="6"/>
  <c r="BV38" i="6"/>
  <c r="DD167" i="6"/>
  <c r="DH167" i="6" s="1"/>
  <c r="DQ130" i="6"/>
  <c r="DE45" i="6"/>
  <c r="DU45" i="6" s="1"/>
  <c r="EQ157" i="6"/>
  <c r="DM92" i="6"/>
  <c r="DX92" i="6" s="1"/>
  <c r="DL128" i="6"/>
  <c r="DF16" i="6"/>
  <c r="BT179" i="6"/>
  <c r="BX199" i="6"/>
  <c r="DN131" i="6"/>
  <c r="DT131" i="6" s="1"/>
  <c r="CA69" i="6"/>
  <c r="EH203" i="6"/>
  <c r="BS112" i="6"/>
  <c r="DF131" i="6"/>
  <c r="BZ118" i="6"/>
  <c r="EG91" i="6"/>
  <c r="BQ179" i="6"/>
  <c r="EG179" i="6" s="1"/>
  <c r="EH26" i="6"/>
  <c r="DI173" i="6"/>
  <c r="BT93" i="6"/>
  <c r="DW97" i="6"/>
  <c r="EB97" i="6" s="1"/>
  <c r="EO97" i="6" s="1"/>
  <c r="BQ199" i="6"/>
  <c r="EG199" i="6" s="1"/>
  <c r="EG188" i="6"/>
  <c r="EG82" i="6"/>
  <c r="BU42" i="6"/>
  <c r="EG55" i="6"/>
  <c r="BS38" i="6"/>
  <c r="DE167" i="6"/>
  <c r="EF30" i="6"/>
  <c r="DN130" i="6"/>
  <c r="DT130" i="6" s="1"/>
  <c r="DF130" i="6"/>
  <c r="DJ45" i="6"/>
  <c r="DK87" i="6"/>
  <c r="DE87" i="6"/>
  <c r="BT58" i="6"/>
  <c r="DK92" i="6"/>
  <c r="DQ92" i="6"/>
  <c r="EF85" i="6"/>
  <c r="DK128" i="6"/>
  <c r="BX95" i="6"/>
  <c r="BU95" i="6"/>
  <c r="BQ95" i="6"/>
  <c r="BP95" i="6"/>
  <c r="BO95" i="6"/>
  <c r="AF95" i="6" s="1"/>
  <c r="BT95" i="6"/>
  <c r="BV95" i="6"/>
  <c r="BZ95" i="6"/>
  <c r="BS95" i="6"/>
  <c r="BW95" i="6"/>
  <c r="BY95" i="6"/>
  <c r="BR95" i="6"/>
  <c r="BY64" i="6"/>
  <c r="BZ64" i="6"/>
  <c r="BS64" i="6"/>
  <c r="BU64" i="6"/>
  <c r="BR64" i="6"/>
  <c r="BO64" i="6"/>
  <c r="AF64" i="6" s="1"/>
  <c r="BW64" i="6"/>
  <c r="BP64" i="6"/>
  <c r="BX64" i="6"/>
  <c r="BQ64" i="6"/>
  <c r="BQ180" i="6"/>
  <c r="BU180" i="6"/>
  <c r="BX180" i="6"/>
  <c r="BT180" i="6"/>
  <c r="BZ180" i="6"/>
  <c r="BV180" i="6"/>
  <c r="BS180" i="6"/>
  <c r="BO180" i="6"/>
  <c r="AF180" i="6" s="1"/>
  <c r="BR180" i="6"/>
  <c r="BS59" i="6"/>
  <c r="BZ59" i="6"/>
  <c r="BQ59" i="6"/>
  <c r="BW59" i="6"/>
  <c r="BR59" i="6"/>
  <c r="BP59" i="6"/>
  <c r="BO59" i="6"/>
  <c r="AF59" i="6" s="1"/>
  <c r="BX59" i="6"/>
  <c r="BU59" i="6"/>
  <c r="BY59" i="6"/>
  <c r="BU62" i="6"/>
  <c r="BQ105" i="6"/>
  <c r="BO105" i="6"/>
  <c r="AF105" i="6" s="1"/>
  <c r="BR105" i="6"/>
  <c r="BU105" i="6"/>
  <c r="BT105" i="6"/>
  <c r="BP105" i="6"/>
  <c r="BV105" i="6"/>
  <c r="BX105" i="6"/>
  <c r="BS105" i="6"/>
  <c r="BT86" i="6"/>
  <c r="BP86" i="6"/>
  <c r="BY86" i="6"/>
  <c r="BO86" i="6"/>
  <c r="AF86" i="6" s="1"/>
  <c r="BX86" i="6"/>
  <c r="BQ86" i="6"/>
  <c r="EG86" i="6" s="1"/>
  <c r="BW86" i="6"/>
  <c r="BU86" i="6"/>
  <c r="BS86" i="6"/>
  <c r="BR86" i="6"/>
  <c r="BQ161" i="6"/>
  <c r="BV98" i="6"/>
  <c r="BQ98" i="6"/>
  <c r="BO98" i="6"/>
  <c r="AF98" i="6" s="1"/>
  <c r="BW98" i="6"/>
  <c r="BX98" i="6"/>
  <c r="BS98" i="6"/>
  <c r="BP98" i="6"/>
  <c r="BZ98" i="6"/>
  <c r="BR98" i="6"/>
  <c r="BU98" i="6"/>
  <c r="BT98" i="6"/>
  <c r="EG207" i="6"/>
  <c r="BO167" i="6"/>
  <c r="BU167" i="6"/>
  <c r="EH167" i="6" s="1"/>
  <c r="BY167" i="6"/>
  <c r="BQ167" i="6"/>
  <c r="BR147" i="6"/>
  <c r="BS48" i="6"/>
  <c r="BO48" i="6"/>
  <c r="AF48" i="6" s="1"/>
  <c r="BR48" i="6"/>
  <c r="ET48" i="6" s="1"/>
  <c r="BZ48" i="6"/>
  <c r="BP48" i="6"/>
  <c r="BQ48" i="6"/>
  <c r="BU48" i="6"/>
  <c r="BV48" i="6"/>
  <c r="BV143" i="6"/>
  <c r="BS143" i="6"/>
  <c r="EH143" i="6" s="1"/>
  <c r="BQ143" i="6"/>
  <c r="EG143" i="6" s="1"/>
  <c r="BO143" i="6"/>
  <c r="DM65" i="6"/>
  <c r="DX65" i="6" s="1"/>
  <c r="DN65" i="6"/>
  <c r="DT65" i="6" s="1"/>
  <c r="BP180" i="6"/>
  <c r="BQ184" i="6"/>
  <c r="EG184" i="6" s="1"/>
  <c r="BS184" i="6"/>
  <c r="BZ184" i="6"/>
  <c r="BS83" i="6"/>
  <c r="BY83" i="6"/>
  <c r="BQ83" i="6"/>
  <c r="EG83" i="6" s="1"/>
  <c r="BW154" i="6"/>
  <c r="BO154" i="6"/>
  <c r="BW48" i="6"/>
  <c r="BR188" i="6"/>
  <c r="EH188" i="6" s="1"/>
  <c r="BV188" i="6"/>
  <c r="BO188" i="6"/>
  <c r="BZ188" i="6"/>
  <c r="BV206" i="6"/>
  <c r="BY101" i="6"/>
  <c r="BU101" i="6"/>
  <c r="BZ101" i="6"/>
  <c r="BQ101" i="6"/>
  <c r="BR101" i="6"/>
  <c r="BW101" i="6"/>
  <c r="BT101" i="6"/>
  <c r="BS101" i="6"/>
  <c r="BP101" i="6"/>
  <c r="BX101" i="6"/>
  <c r="BW82" i="6"/>
  <c r="BX168" i="6"/>
  <c r="BW124" i="6"/>
  <c r="BV124" i="6"/>
  <c r="BO124" i="6"/>
  <c r="BO189" i="6"/>
  <c r="BS189" i="6"/>
  <c r="BT189" i="6"/>
  <c r="BW189" i="6"/>
  <c r="BR189" i="6"/>
  <c r="BY84" i="6"/>
  <c r="BX84" i="6"/>
  <c r="BO84" i="6"/>
  <c r="BW84" i="6"/>
  <c r="BO179" i="6"/>
  <c r="AF179" i="6" s="1"/>
  <c r="BT199" i="6"/>
  <c r="BR124" i="6"/>
  <c r="BV93" i="6"/>
  <c r="BY42" i="6"/>
  <c r="BU38" i="6"/>
  <c r="BW58" i="6"/>
  <c r="BW199" i="6"/>
  <c r="EG156" i="6"/>
  <c r="EH96" i="6"/>
  <c r="BX189" i="6"/>
  <c r="CA196" i="6"/>
  <c r="BX124" i="6"/>
  <c r="CA79" i="6"/>
  <c r="EG44" i="6"/>
  <c r="BR118" i="6"/>
  <c r="EG172" i="6"/>
  <c r="EH154" i="6"/>
  <c r="EH146" i="6"/>
  <c r="EH80" i="6"/>
  <c r="CA53" i="6"/>
  <c r="BR93" i="6"/>
  <c r="DR97" i="6"/>
  <c r="BW42" i="6"/>
  <c r="BQ42" i="6"/>
  <c r="BW38" i="6"/>
  <c r="EH134" i="6"/>
  <c r="DP167" i="6"/>
  <c r="DE130" i="6"/>
  <c r="DD130" i="6"/>
  <c r="DH130" i="6" s="1"/>
  <c r="DI130" i="6" s="1"/>
  <c r="DL45" i="6"/>
  <c r="DN87" i="6"/>
  <c r="DT87" i="6" s="1"/>
  <c r="DD87" i="6"/>
  <c r="DH87" i="6" s="1"/>
  <c r="DI87" i="6" s="1"/>
  <c r="BY58" i="6"/>
  <c r="DD92" i="6"/>
  <c r="DH92" i="6" s="1"/>
  <c r="DF92" i="6"/>
  <c r="DE128" i="6"/>
  <c r="DO128" i="6"/>
  <c r="DR24" i="6"/>
  <c r="BQ197" i="6"/>
  <c r="EG197" i="6" s="1"/>
  <c r="BW197" i="6"/>
  <c r="BZ197" i="6"/>
  <c r="BR197" i="6"/>
  <c r="BS197" i="6"/>
  <c r="BT197" i="6"/>
  <c r="BO197" i="6"/>
  <c r="AF197" i="6" s="1"/>
  <c r="BP197" i="6"/>
  <c r="BX197" i="6"/>
  <c r="BY132" i="6"/>
  <c r="BS132" i="6"/>
  <c r="BU132" i="6"/>
  <c r="BZ132" i="6"/>
  <c r="BQ132" i="6"/>
  <c r="BR132" i="6"/>
  <c r="BO132" i="6"/>
  <c r="AF132" i="6" s="1"/>
  <c r="BX132" i="6"/>
  <c r="BT132" i="6"/>
  <c r="BP132" i="6"/>
  <c r="BV132" i="6"/>
  <c r="BY90" i="6"/>
  <c r="BR90" i="6"/>
  <c r="BX90" i="6"/>
  <c r="BW90" i="6"/>
  <c r="BP90" i="6"/>
  <c r="BU90" i="6"/>
  <c r="BV90" i="6"/>
  <c r="BS90" i="6"/>
  <c r="BQ90" i="6"/>
  <c r="BO90" i="6"/>
  <c r="AF90" i="6" s="1"/>
  <c r="BT90" i="6"/>
  <c r="BX102" i="6"/>
  <c r="BP102" i="6"/>
  <c r="BZ102" i="6"/>
  <c r="BT102" i="6"/>
  <c r="BU102" i="6"/>
  <c r="BS102" i="6"/>
  <c r="BV102" i="6"/>
  <c r="BO102" i="6"/>
  <c r="AF102" i="6" s="1"/>
  <c r="BY102" i="6"/>
  <c r="BR102" i="6"/>
  <c r="BQ102" i="6"/>
  <c r="BW102" i="6"/>
  <c r="BV151" i="6"/>
  <c r="BY151" i="6"/>
  <c r="BO151" i="6"/>
  <c r="AF151" i="6" s="1"/>
  <c r="BT151" i="6"/>
  <c r="BS151" i="6"/>
  <c r="BX151" i="6"/>
  <c r="BQ151" i="6"/>
  <c r="BP151" i="6"/>
  <c r="BU151" i="6"/>
  <c r="BW151" i="6"/>
  <c r="BZ151" i="6"/>
  <c r="BR151" i="6"/>
  <c r="BZ90" i="6"/>
  <c r="BW104" i="6"/>
  <c r="BZ104" i="6"/>
  <c r="BU104" i="6"/>
  <c r="BT104" i="6"/>
  <c r="BQ104" i="6"/>
  <c r="BP104" i="6"/>
  <c r="BR104" i="6"/>
  <c r="BO104" i="6"/>
  <c r="AF104" i="6" s="1"/>
  <c r="BV104" i="6"/>
  <c r="BX104" i="6"/>
  <c r="BS104" i="6"/>
  <c r="BY104" i="6"/>
  <c r="BQ23" i="6"/>
  <c r="EG23" i="6" s="1"/>
  <c r="BR23" i="6"/>
  <c r="BZ23" i="6"/>
  <c r="BS23" i="6"/>
  <c r="BV23" i="6"/>
  <c r="BU23" i="6"/>
  <c r="BT23" i="6"/>
  <c r="BO23" i="6"/>
  <c r="AF23" i="6" s="1"/>
  <c r="BW23" i="6"/>
  <c r="BY23" i="6"/>
  <c r="BX23" i="6"/>
  <c r="BQ116" i="6"/>
  <c r="BW65" i="6"/>
  <c r="BO65" i="6"/>
  <c r="AF65" i="6" s="1"/>
  <c r="BY65" i="6"/>
  <c r="BQ65" i="6"/>
  <c r="BP65" i="6"/>
  <c r="BU65" i="6"/>
  <c r="EH65" i="6" s="1"/>
  <c r="BO135" i="6"/>
  <c r="BY135" i="6"/>
  <c r="BQ135" i="6"/>
  <c r="EG135" i="6" s="1"/>
  <c r="BV135" i="6"/>
  <c r="BU135" i="6"/>
  <c r="EH135" i="6" s="1"/>
  <c r="BX135" i="6"/>
  <c r="DK141" i="6"/>
  <c r="DM141" i="6"/>
  <c r="DX141" i="6" s="1"/>
  <c r="DJ141" i="6"/>
  <c r="BT140" i="6"/>
  <c r="ET140" i="6" s="1"/>
  <c r="BQ140" i="6"/>
  <c r="EG140" i="6" s="1"/>
  <c r="BZ140" i="6"/>
  <c r="BO140" i="6"/>
  <c r="BQ187" i="6"/>
  <c r="EG187" i="6" s="1"/>
  <c r="BY187" i="6"/>
  <c r="BZ187" i="6"/>
  <c r="BU187" i="6"/>
  <c r="EH187" i="6" s="1"/>
  <c r="BU45" i="6"/>
  <c r="BT45" i="6"/>
  <c r="BS45" i="6"/>
  <c r="BP202" i="6"/>
  <c r="BV202" i="6"/>
  <c r="BW202" i="6"/>
  <c r="BX202" i="6"/>
  <c r="BO202" i="6"/>
  <c r="AF202" i="6" s="1"/>
  <c r="BY202" i="6"/>
  <c r="BR202" i="6"/>
  <c r="BU202" i="6"/>
  <c r="BT202" i="6"/>
  <c r="BZ202" i="6"/>
  <c r="BT29" i="6"/>
  <c r="BS29" i="6"/>
  <c r="BV29" i="6"/>
  <c r="BQ29" i="6"/>
  <c r="BU29" i="6"/>
  <c r="BW29" i="6"/>
  <c r="BY29" i="6"/>
  <c r="BP29" i="6"/>
  <c r="BX29" i="6"/>
  <c r="BO29" i="6"/>
  <c r="AF29" i="6" s="1"/>
  <c r="DE131" i="6"/>
  <c r="DO131" i="6"/>
  <c r="DQ131" i="6"/>
  <c r="DV131" i="6" s="1"/>
  <c r="DJ131" i="6"/>
  <c r="DP131" i="6"/>
  <c r="DM131" i="6"/>
  <c r="DX131" i="6" s="1"/>
  <c r="BU84" i="6"/>
  <c r="BP189" i="6"/>
  <c r="BS124" i="6"/>
  <c r="EE178" i="6"/>
  <c r="EE131" i="6"/>
  <c r="EF91" i="6"/>
  <c r="ES106" i="6"/>
  <c r="BS84" i="6"/>
  <c r="EH17" i="6"/>
  <c r="BY199" i="6"/>
  <c r="DW157" i="6"/>
  <c r="BP93" i="6"/>
  <c r="BO38" i="6"/>
  <c r="AF38" i="6" s="1"/>
  <c r="EG126" i="6"/>
  <c r="DL167" i="6"/>
  <c r="DN167" i="6"/>
  <c r="DT167" i="6" s="1"/>
  <c r="DK130" i="6"/>
  <c r="DP45" i="6"/>
  <c r="DF87" i="6"/>
  <c r="BZ58" i="6"/>
  <c r="DL92" i="6"/>
  <c r="DP128" i="6"/>
  <c r="DD128" i="6"/>
  <c r="DH128" i="6" s="1"/>
  <c r="EG54" i="6"/>
  <c r="BP46" i="6"/>
  <c r="BQ46" i="6"/>
  <c r="BX46" i="6"/>
  <c r="BO46" i="6"/>
  <c r="AF46" i="6" s="1"/>
  <c r="BV46" i="6"/>
  <c r="BZ46" i="6"/>
  <c r="BR46" i="6"/>
  <c r="BS46" i="6"/>
  <c r="BU46" i="6"/>
  <c r="BW46" i="6"/>
  <c r="BT46" i="6"/>
  <c r="BS173" i="6"/>
  <c r="BW173" i="6"/>
  <c r="BO173" i="6"/>
  <c r="AF173" i="6" s="1"/>
  <c r="BT173" i="6"/>
  <c r="BV173" i="6"/>
  <c r="BY173" i="6"/>
  <c r="BU173" i="6"/>
  <c r="BY78" i="6"/>
  <c r="BT78" i="6"/>
  <c r="BP78" i="6"/>
  <c r="BO78" i="6"/>
  <c r="AF78" i="6" s="1"/>
  <c r="BW78" i="6"/>
  <c r="BS78" i="6"/>
  <c r="BZ78" i="6"/>
  <c r="BR78" i="6"/>
  <c r="BX78" i="6"/>
  <c r="BQ78" i="6"/>
  <c r="DD201" i="6"/>
  <c r="DH201" i="6" s="1"/>
  <c r="DF201" i="6"/>
  <c r="DO201" i="6"/>
  <c r="DE201" i="6"/>
  <c r="BO191" i="6"/>
  <c r="AF191" i="6" s="1"/>
  <c r="BU191" i="6"/>
  <c r="BP191" i="6"/>
  <c r="EG191" i="6" s="1"/>
  <c r="BZ191" i="6"/>
  <c r="BS191" i="6"/>
  <c r="BR191" i="6"/>
  <c r="BW191" i="6"/>
  <c r="BT191" i="6"/>
  <c r="BX39" i="6"/>
  <c r="BS39" i="6"/>
  <c r="BT39" i="6"/>
  <c r="BU39" i="6"/>
  <c r="BV39" i="6"/>
  <c r="BY39" i="6"/>
  <c r="BQ39" i="6"/>
  <c r="BZ39" i="6"/>
  <c r="BP39" i="6"/>
  <c r="BR39" i="6"/>
  <c r="BW39" i="6"/>
  <c r="BW132" i="6"/>
  <c r="BS139" i="6"/>
  <c r="BU139" i="6"/>
  <c r="BW139" i="6"/>
  <c r="BO139" i="6"/>
  <c r="AF139" i="6" s="1"/>
  <c r="BY139" i="6"/>
  <c r="BX139" i="6"/>
  <c r="BT139" i="6"/>
  <c r="BW165" i="6"/>
  <c r="BQ165" i="6"/>
  <c r="BY165" i="6"/>
  <c r="BZ165" i="6"/>
  <c r="BU165" i="6"/>
  <c r="BP165" i="6"/>
  <c r="BR165" i="6"/>
  <c r="BV165" i="6"/>
  <c r="BO165" i="6"/>
  <c r="AF165" i="6" s="1"/>
  <c r="BS165" i="6"/>
  <c r="BT165" i="6"/>
  <c r="DQ176" i="6"/>
  <c r="DV176" i="6" s="1"/>
  <c r="BY114" i="6"/>
  <c r="BR114" i="6"/>
  <c r="BS114" i="6"/>
  <c r="BO114" i="6"/>
  <c r="AF114" i="6" s="1"/>
  <c r="BT114" i="6"/>
  <c r="BQ114" i="6"/>
  <c r="BU114" i="6"/>
  <c r="BW114" i="6"/>
  <c r="BR106" i="6"/>
  <c r="BS106" i="6"/>
  <c r="BX106" i="6"/>
  <c r="BP106" i="6"/>
  <c r="BY106" i="6"/>
  <c r="BO106" i="6"/>
  <c r="AF106" i="6" s="1"/>
  <c r="BT106" i="6"/>
  <c r="BQ106" i="6"/>
  <c r="BZ106" i="6"/>
  <c r="BU106" i="6"/>
  <c r="BQ178" i="6"/>
  <c r="EG178" i="6" s="1"/>
  <c r="BT130" i="6"/>
  <c r="ET130" i="6" s="1"/>
  <c r="BW130" i="6"/>
  <c r="BO130" i="6"/>
  <c r="BV130" i="6"/>
  <c r="BX130" i="6"/>
  <c r="BY194" i="6"/>
  <c r="BS194" i="6"/>
  <c r="BP194" i="6"/>
  <c r="BQ194" i="6"/>
  <c r="EG194" i="6" s="1"/>
  <c r="BU194" i="6"/>
  <c r="BT194" i="6"/>
  <c r="BZ194" i="6"/>
  <c r="BO194" i="6"/>
  <c r="AF194" i="6" s="1"/>
  <c r="BX194" i="6"/>
  <c r="BX66" i="6"/>
  <c r="BS66" i="6"/>
  <c r="BO66" i="6"/>
  <c r="AF66" i="6" s="1"/>
  <c r="BT66" i="6"/>
  <c r="BU66" i="6"/>
  <c r="BW66" i="6"/>
  <c r="BQ66" i="6"/>
  <c r="EG66" i="6" s="1"/>
  <c r="BR66" i="6"/>
  <c r="BZ189" i="6"/>
  <c r="BX143" i="6"/>
  <c r="BO39" i="6"/>
  <c r="AF39" i="6" s="1"/>
  <c r="BP114" i="6"/>
  <c r="BV176" i="6"/>
  <c r="BR176" i="6"/>
  <c r="ET176" i="6" s="1"/>
  <c r="BZ176" i="6"/>
  <c r="BU145" i="6"/>
  <c r="BR145" i="6"/>
  <c r="EF145" i="6" s="1"/>
  <c r="BY44" i="6"/>
  <c r="BT44" i="6"/>
  <c r="ET44" i="6" s="1"/>
  <c r="BV44" i="6"/>
  <c r="BY201" i="6"/>
  <c r="BX201" i="6"/>
  <c r="BW201" i="6"/>
  <c r="BQ202" i="6"/>
  <c r="BY46" i="6"/>
  <c r="BZ42" i="6"/>
  <c r="BP42" i="6"/>
  <c r="BT42" i="6"/>
  <c r="ET42" i="6" s="1"/>
  <c r="BV189" i="6"/>
  <c r="CA37" i="6"/>
  <c r="BO199" i="6"/>
  <c r="AF199" i="6" s="1"/>
  <c r="EH133" i="6"/>
  <c r="EH79" i="6"/>
  <c r="BT84" i="6"/>
  <c r="ET17" i="6"/>
  <c r="BR38" i="6"/>
  <c r="EG121" i="6"/>
  <c r="BY38" i="6"/>
  <c r="DO167" i="6"/>
  <c r="DM167" i="6"/>
  <c r="DX167" i="6" s="1"/>
  <c r="DM130" i="6"/>
  <c r="DX130" i="6" s="1"/>
  <c r="DO45" i="6"/>
  <c r="DM87" i="6"/>
  <c r="DX87" i="6" s="1"/>
  <c r="BR58" i="6"/>
  <c r="EH58" i="6" s="1"/>
  <c r="DO92" i="6"/>
  <c r="DR92" i="6" s="1"/>
  <c r="DF128" i="6"/>
  <c r="DM128" i="6"/>
  <c r="DX128" i="6" s="1"/>
  <c r="BV161" i="6"/>
  <c r="BR161" i="6"/>
  <c r="BW161" i="6"/>
  <c r="BX161" i="6"/>
  <c r="BT161" i="6"/>
  <c r="BO161" i="6"/>
  <c r="AF161" i="6" s="1"/>
  <c r="BS161" i="6"/>
  <c r="BP161" i="6"/>
  <c r="DF187" i="6"/>
  <c r="EQ187" i="6" s="1"/>
  <c r="DO187" i="6"/>
  <c r="BZ147" i="6"/>
  <c r="BY77" i="6"/>
  <c r="BZ77" i="6"/>
  <c r="BT77" i="6"/>
  <c r="BP77" i="6"/>
  <c r="EG77" i="6" s="1"/>
  <c r="BS77" i="6"/>
  <c r="BV77" i="6"/>
  <c r="BO77" i="6"/>
  <c r="AF77" i="6" s="1"/>
  <c r="BW77" i="6"/>
  <c r="BR77" i="6"/>
  <c r="BU77" i="6"/>
  <c r="BX77" i="6"/>
  <c r="BX185" i="6"/>
  <c r="BP185" i="6"/>
  <c r="EG185" i="6" s="1"/>
  <c r="BO185" i="6"/>
  <c r="AF185" i="6" s="1"/>
  <c r="BZ185" i="6"/>
  <c r="BR185" i="6"/>
  <c r="BT185" i="6"/>
  <c r="BV185" i="6"/>
  <c r="BY185" i="6"/>
  <c r="BY105" i="6"/>
  <c r="BS171" i="6"/>
  <c r="BX122" i="6"/>
  <c r="BU122" i="6"/>
  <c r="BP122" i="6"/>
  <c r="BT122" i="6"/>
  <c r="BQ122" i="6"/>
  <c r="EG122" i="6" s="1"/>
  <c r="BY122" i="6"/>
  <c r="BS122" i="6"/>
  <c r="BW122" i="6"/>
  <c r="BR122" i="6"/>
  <c r="BV122" i="6"/>
  <c r="BO122" i="6"/>
  <c r="AF122" i="6" s="1"/>
  <c r="BZ122" i="6"/>
  <c r="BR173" i="6"/>
  <c r="DD177" i="6"/>
  <c r="DH177" i="6" s="1"/>
  <c r="DE177" i="6"/>
  <c r="DN177" i="6"/>
  <c r="DT177" i="6" s="1"/>
  <c r="DF177" i="6"/>
  <c r="BY205" i="6"/>
  <c r="BW205" i="6"/>
  <c r="BX205" i="6"/>
  <c r="BP205" i="6"/>
  <c r="BO205" i="6"/>
  <c r="AF205" i="6" s="1"/>
  <c r="BS205" i="6"/>
  <c r="BQ205" i="6"/>
  <c r="BV157" i="6"/>
  <c r="BZ157" i="6"/>
  <c r="BS157" i="6"/>
  <c r="BY157" i="6"/>
  <c r="BW157" i="6"/>
  <c r="BU157" i="6"/>
  <c r="BO157" i="6"/>
  <c r="AF157" i="6" s="1"/>
  <c r="BQ157" i="6"/>
  <c r="BT157" i="6"/>
  <c r="BR157" i="6"/>
  <c r="BQ139" i="6"/>
  <c r="EG139" i="6" s="1"/>
  <c r="BV142" i="6"/>
  <c r="BQ142" i="6"/>
  <c r="EG142" i="6" s="1"/>
  <c r="BY142" i="6"/>
  <c r="BT142" i="6"/>
  <c r="ET142" i="6" s="1"/>
  <c r="BZ142" i="6"/>
  <c r="BS142" i="6"/>
  <c r="BT88" i="6"/>
  <c r="BU88" i="6"/>
  <c r="BW88" i="6"/>
  <c r="BP88" i="6"/>
  <c r="BS88" i="6"/>
  <c r="BZ88" i="6"/>
  <c r="BR88" i="6"/>
  <c r="BO88" i="6"/>
  <c r="AF88" i="6" s="1"/>
  <c r="BV110" i="6"/>
  <c r="BO110" i="6"/>
  <c r="BX110" i="6"/>
  <c r="BP110" i="6"/>
  <c r="EG110" i="6" s="1"/>
  <c r="BT110" i="6"/>
  <c r="BW110" i="6"/>
  <c r="BZ110" i="6"/>
  <c r="BY180" i="6"/>
  <c r="BT119" i="6"/>
  <c r="BP119" i="6"/>
  <c r="EG119" i="6" s="1"/>
  <c r="BU119" i="6"/>
  <c r="EH119" i="6" s="1"/>
  <c r="BY89" i="6"/>
  <c r="BP128" i="6"/>
  <c r="EG128" i="6" s="1"/>
  <c r="BP157" i="6"/>
  <c r="BV86" i="6"/>
  <c r="BU136" i="6"/>
  <c r="BR136" i="6"/>
  <c r="BS136" i="6"/>
  <c r="BP18" i="6"/>
  <c r="BZ136" i="6"/>
  <c r="EG47" i="6"/>
  <c r="EG124" i="6"/>
  <c r="BR29" i="6"/>
  <c r="BX118" i="6"/>
  <c r="BW118" i="6"/>
  <c r="BO118" i="6"/>
  <c r="BU118" i="6"/>
  <c r="BP112" i="6"/>
  <c r="BX112" i="6"/>
  <c r="BR112" i="6"/>
  <c r="BY112" i="6"/>
  <c r="BQ112" i="6"/>
  <c r="BV112" i="6"/>
  <c r="BU189" i="6"/>
  <c r="BQ118" i="6"/>
  <c r="EG118" i="6" s="1"/>
  <c r="CA17" i="6"/>
  <c r="BS199" i="6"/>
  <c r="DD131" i="6"/>
  <c r="DH131" i="6" s="1"/>
  <c r="EH92" i="6"/>
  <c r="EH75" i="6"/>
  <c r="CA60" i="6"/>
  <c r="BS179" i="6"/>
  <c r="BR199" i="6"/>
  <c r="EG87" i="6"/>
  <c r="BU179" i="6"/>
  <c r="EG155" i="6"/>
  <c r="BT124" i="6"/>
  <c r="BT112" i="6"/>
  <c r="DR106" i="6"/>
  <c r="BW93" i="6"/>
  <c r="EH74" i="6"/>
  <c r="EG75" i="6"/>
  <c r="BT38" i="6"/>
  <c r="ET38" i="6" s="1"/>
  <c r="EG68" i="6"/>
  <c r="EG45" i="6"/>
  <c r="BV118" i="6"/>
  <c r="BQ93" i="6"/>
  <c r="BZ84" i="6"/>
  <c r="EF158" i="6"/>
  <c r="CA133" i="6"/>
  <c r="BV42" i="6"/>
  <c r="EH35" i="6"/>
  <c r="EH190" i="6"/>
  <c r="CA166" i="6"/>
  <c r="BQ84" i="6"/>
  <c r="BX179" i="6"/>
  <c r="DJ167" i="6"/>
  <c r="DF45" i="6"/>
  <c r="DQ87" i="6"/>
  <c r="BV58" i="6"/>
  <c r="BV195" i="6"/>
  <c r="BT195" i="6"/>
  <c r="BR195" i="6"/>
  <c r="BY195" i="6"/>
  <c r="BO195" i="6"/>
  <c r="AF195" i="6" s="1"/>
  <c r="BX195" i="6"/>
  <c r="BQ195" i="6"/>
  <c r="BW195" i="6"/>
  <c r="BZ195" i="6"/>
  <c r="BP195" i="6"/>
  <c r="BU195" i="6"/>
  <c r="BT116" i="6"/>
  <c r="BZ116" i="6"/>
  <c r="BX116" i="6"/>
  <c r="BO116" i="6"/>
  <c r="AF116" i="6" s="1"/>
  <c r="BW116" i="6"/>
  <c r="BS116" i="6"/>
  <c r="BR116" i="6"/>
  <c r="BP116" i="6"/>
  <c r="BQ152" i="6"/>
  <c r="BR152" i="6"/>
  <c r="BZ152" i="6"/>
  <c r="BP152" i="6"/>
  <c r="BY152" i="6"/>
  <c r="BT152" i="6"/>
  <c r="BU152" i="6"/>
  <c r="BV152" i="6"/>
  <c r="BW152" i="6"/>
  <c r="BX152" i="6"/>
  <c r="BS152" i="6"/>
  <c r="BS195" i="6"/>
  <c r="BY197" i="6"/>
  <c r="BU124" i="6"/>
  <c r="BS181" i="6"/>
  <c r="CA181" i="6" s="1"/>
  <c r="BR181" i="6"/>
  <c r="ET181" i="6" s="1"/>
  <c r="BO181" i="6"/>
  <c r="BW181" i="6"/>
  <c r="BU81" i="6"/>
  <c r="BZ81" i="6"/>
  <c r="BO81" i="6"/>
  <c r="BR81" i="6"/>
  <c r="BQ81" i="6"/>
  <c r="EG81" i="6" s="1"/>
  <c r="BP81" i="6"/>
  <c r="BY81" i="6"/>
  <c r="BO42" i="6"/>
  <c r="BX76" i="6"/>
  <c r="BS76" i="6"/>
  <c r="BW76" i="6"/>
  <c r="BU76" i="6"/>
  <c r="EH76" i="6" s="1"/>
  <c r="BY124" i="6"/>
  <c r="BT159" i="6"/>
  <c r="BU159" i="6"/>
  <c r="EH159" i="6" s="1"/>
  <c r="BP84" i="6"/>
  <c r="BZ112" i="6"/>
  <c r="BZ173" i="6"/>
  <c r="EU85" i="6"/>
  <c r="ET41" i="6"/>
  <c r="CA111" i="6"/>
  <c r="EJ123" i="6"/>
  <c r="EK123" i="6" s="1"/>
  <c r="AJ123" i="6" s="1"/>
  <c r="EE34" i="6"/>
  <c r="CA35" i="6"/>
  <c r="EE35" i="6"/>
  <c r="ER164" i="6"/>
  <c r="EQ164" i="6"/>
  <c r="ES164" i="6"/>
  <c r="DI164" i="6"/>
  <c r="DJ95" i="6"/>
  <c r="DL95" i="6"/>
  <c r="DD95" i="6"/>
  <c r="DH95" i="6" s="1"/>
  <c r="DN95" i="6"/>
  <c r="DT95" i="6" s="1"/>
  <c r="DE95" i="6"/>
  <c r="DP95" i="6"/>
  <c r="DM95" i="6"/>
  <c r="DX95" i="6" s="1"/>
  <c r="DK95" i="6"/>
  <c r="DO95" i="6"/>
  <c r="DQ95" i="6"/>
  <c r="DF95" i="6"/>
  <c r="DR96" i="6"/>
  <c r="DV96" i="6"/>
  <c r="DU82" i="6"/>
  <c r="DG82" i="6"/>
  <c r="DG45" i="6"/>
  <c r="ER185" i="6"/>
  <c r="DI185" i="6"/>
  <c r="EQ185" i="6"/>
  <c r="ES185" i="6"/>
  <c r="ER170" i="6"/>
  <c r="DI170" i="6"/>
  <c r="EQ170" i="6"/>
  <c r="ES170" i="6"/>
  <c r="ER24" i="6"/>
  <c r="DI24" i="6"/>
  <c r="DW24" i="6" s="1"/>
  <c r="EB24" i="6" s="1"/>
  <c r="EO24" i="6" s="1"/>
  <c r="ES24" i="6"/>
  <c r="EQ24" i="6"/>
  <c r="DV125" i="6"/>
  <c r="DR125" i="6"/>
  <c r="DI25" i="6"/>
  <c r="ER25" i="6"/>
  <c r="ES25" i="6"/>
  <c r="EQ25" i="6"/>
  <c r="DV188" i="6"/>
  <c r="DI122" i="6"/>
  <c r="ER122" i="6"/>
  <c r="EQ122" i="6"/>
  <c r="ES122" i="6"/>
  <c r="ET20" i="6"/>
  <c r="EF20" i="6"/>
  <c r="ER136" i="6"/>
  <c r="DI136" i="6"/>
  <c r="ES136" i="6"/>
  <c r="EQ136" i="6"/>
  <c r="ER88" i="6"/>
  <c r="ES88" i="6"/>
  <c r="DI88" i="6"/>
  <c r="EQ88" i="6"/>
  <c r="DU51" i="6"/>
  <c r="DG51" i="6"/>
  <c r="DV30" i="6"/>
  <c r="DR204" i="6"/>
  <c r="DV204" i="6"/>
  <c r="ET179" i="6"/>
  <c r="EH156" i="6"/>
  <c r="DI124" i="6"/>
  <c r="EQ124" i="6"/>
  <c r="ER124" i="6"/>
  <c r="ES124" i="6"/>
  <c r="ER116" i="6"/>
  <c r="DI116" i="6"/>
  <c r="ER77" i="6"/>
  <c r="DI77" i="6"/>
  <c r="DW77" i="6" s="1"/>
  <c r="ES77" i="6"/>
  <c r="EQ77" i="6"/>
  <c r="EF193" i="6"/>
  <c r="ET193" i="6"/>
  <c r="ET154" i="6"/>
  <c r="EF154" i="6"/>
  <c r="DL123" i="6"/>
  <c r="DF123" i="6"/>
  <c r="DP123" i="6"/>
  <c r="DQ123" i="6"/>
  <c r="DJ123" i="6"/>
  <c r="DK123" i="6"/>
  <c r="DD123" i="6"/>
  <c r="DH123" i="6" s="1"/>
  <c r="DM123" i="6"/>
  <c r="DX123" i="6" s="1"/>
  <c r="DE123" i="6"/>
  <c r="DN123" i="6"/>
  <c r="DT123" i="6" s="1"/>
  <c r="DO123" i="6"/>
  <c r="ET112" i="6"/>
  <c r="EF112" i="6"/>
  <c r="ET74" i="6"/>
  <c r="EF74" i="6"/>
  <c r="EJ74" i="6" s="1"/>
  <c r="EK74" i="6" s="1"/>
  <c r="AJ74" i="6" s="1"/>
  <c r="DF40" i="6"/>
  <c r="DK40" i="6"/>
  <c r="DQ40" i="6"/>
  <c r="DP40" i="6"/>
  <c r="DO40" i="6"/>
  <c r="DD40" i="6"/>
  <c r="DH40" i="6" s="1"/>
  <c r="DE40" i="6"/>
  <c r="DM40" i="6"/>
  <c r="DX40" i="6" s="1"/>
  <c r="DL40" i="6"/>
  <c r="DN40" i="6"/>
  <c r="DT40" i="6" s="1"/>
  <c r="DJ40" i="6"/>
  <c r="DN168" i="6"/>
  <c r="DT168" i="6" s="1"/>
  <c r="DJ168" i="6"/>
  <c r="DK168" i="6"/>
  <c r="DM168" i="6"/>
  <c r="DX168" i="6" s="1"/>
  <c r="DO168" i="6"/>
  <c r="DD168" i="6"/>
  <c r="DH168" i="6" s="1"/>
  <c r="DP168" i="6"/>
  <c r="DE168" i="6"/>
  <c r="DL168" i="6"/>
  <c r="DF168" i="6"/>
  <c r="DQ168" i="6"/>
  <c r="EG160" i="6"/>
  <c r="ET135" i="6"/>
  <c r="EF144" i="6"/>
  <c r="EJ144" i="6" s="1"/>
  <c r="EK144" i="6" s="1"/>
  <c r="AJ144" i="6" s="1"/>
  <c r="DG120" i="6"/>
  <c r="DU120" i="6"/>
  <c r="EQ102" i="6"/>
  <c r="DI102" i="6"/>
  <c r="ER102" i="6"/>
  <c r="ES102" i="6"/>
  <c r="EF103" i="6"/>
  <c r="ET103" i="6"/>
  <c r="DM171" i="6"/>
  <c r="DX171" i="6" s="1"/>
  <c r="DJ171" i="6"/>
  <c r="DL171" i="6"/>
  <c r="DN171" i="6"/>
  <c r="DT171" i="6" s="1"/>
  <c r="DQ171" i="6"/>
  <c r="DP171" i="6"/>
  <c r="DE171" i="6"/>
  <c r="DO171" i="6"/>
  <c r="DF171" i="6"/>
  <c r="DD171" i="6"/>
  <c r="DH171" i="6" s="1"/>
  <c r="DK171" i="6"/>
  <c r="ES166" i="6"/>
  <c r="DI166" i="6"/>
  <c r="ER166" i="6"/>
  <c r="EQ166" i="6"/>
  <c r="EH138" i="6"/>
  <c r="EF107" i="6"/>
  <c r="EJ107" i="6" s="1"/>
  <c r="EK107" i="6" s="1"/>
  <c r="AJ107" i="6" s="1"/>
  <c r="ET107" i="6"/>
  <c r="EF79" i="6"/>
  <c r="ET79" i="6"/>
  <c r="EH53" i="6"/>
  <c r="EG17" i="6"/>
  <c r="EJ17" i="6" s="1"/>
  <c r="EK17" i="6" s="1"/>
  <c r="AJ17" i="6" s="1"/>
  <c r="EQ202" i="6"/>
  <c r="DI202" i="6"/>
  <c r="ER202" i="6"/>
  <c r="ES202" i="6"/>
  <c r="EG167" i="6"/>
  <c r="DV141" i="6"/>
  <c r="ER106" i="6"/>
  <c r="EF200" i="6"/>
  <c r="ET200" i="6"/>
  <c r="DG186" i="6"/>
  <c r="DU186" i="6"/>
  <c r="EE153" i="6"/>
  <c r="ET97" i="6"/>
  <c r="EF97" i="6"/>
  <c r="EJ97" i="6" s="1"/>
  <c r="EK97" i="6" s="1"/>
  <c r="AJ97" i="6" s="1"/>
  <c r="AR97" i="6" s="1"/>
  <c r="EF67" i="6"/>
  <c r="ET67" i="6"/>
  <c r="EF60" i="6"/>
  <c r="ET60" i="6"/>
  <c r="DN39" i="6"/>
  <c r="DT39" i="6" s="1"/>
  <c r="DL39" i="6"/>
  <c r="DJ39" i="6"/>
  <c r="DK39" i="6"/>
  <c r="DM39" i="6"/>
  <c r="DX39" i="6" s="1"/>
  <c r="DP39" i="6"/>
  <c r="DO39" i="6"/>
  <c r="DE39" i="6"/>
  <c r="DQ39" i="6"/>
  <c r="DF39" i="6"/>
  <c r="DD39" i="6"/>
  <c r="DH39" i="6" s="1"/>
  <c r="EE192" i="6"/>
  <c r="DE195" i="6"/>
  <c r="DM195" i="6"/>
  <c r="DX195" i="6" s="1"/>
  <c r="DL195" i="6"/>
  <c r="DD195" i="6"/>
  <c r="DH195" i="6" s="1"/>
  <c r="DJ195" i="6"/>
  <c r="DQ195" i="6"/>
  <c r="DF195" i="6"/>
  <c r="DK195" i="6"/>
  <c r="DN195" i="6"/>
  <c r="DT195" i="6" s="1"/>
  <c r="DO195" i="6"/>
  <c r="DP195" i="6"/>
  <c r="DM206" i="6"/>
  <c r="DX206" i="6" s="1"/>
  <c r="DD206" i="6"/>
  <c r="DH206" i="6" s="1"/>
  <c r="DN206" i="6"/>
  <c r="DT206" i="6" s="1"/>
  <c r="DK206" i="6"/>
  <c r="DJ206" i="6"/>
  <c r="DL206" i="6"/>
  <c r="DF206" i="6"/>
  <c r="DP206" i="6"/>
  <c r="DQ206" i="6"/>
  <c r="DO206" i="6"/>
  <c r="DE206" i="6"/>
  <c r="ET121" i="6"/>
  <c r="EF121" i="6"/>
  <c r="DL67" i="6"/>
  <c r="DM67" i="6"/>
  <c r="DX67" i="6" s="1"/>
  <c r="DF67" i="6"/>
  <c r="DJ67" i="6"/>
  <c r="DK67" i="6"/>
  <c r="DN67" i="6"/>
  <c r="DT67" i="6" s="1"/>
  <c r="DP67" i="6"/>
  <c r="DQ67" i="6"/>
  <c r="DE67" i="6"/>
  <c r="DO67" i="6"/>
  <c r="DD67" i="6"/>
  <c r="DH67" i="6" s="1"/>
  <c r="EG56" i="6"/>
  <c r="EE200" i="6"/>
  <c r="DV201" i="6"/>
  <c r="EE138" i="6"/>
  <c r="CA138" i="6"/>
  <c r="CA134" i="6"/>
  <c r="EE134" i="6"/>
  <c r="ET91" i="6"/>
  <c r="DR66" i="6"/>
  <c r="DV66" i="6"/>
  <c r="DG56" i="6"/>
  <c r="DV22" i="6"/>
  <c r="DR22" i="6"/>
  <c r="DG23" i="6"/>
  <c r="DU23" i="6"/>
  <c r="DU130" i="6"/>
  <c r="DG130" i="6"/>
  <c r="ER114" i="6"/>
  <c r="DI114" i="6"/>
  <c r="ES114" i="6"/>
  <c r="EQ114" i="6"/>
  <c r="ER96" i="6"/>
  <c r="DI96" i="6"/>
  <c r="EQ96" i="6"/>
  <c r="ES96" i="6"/>
  <c r="DV85" i="6"/>
  <c r="DR85" i="6"/>
  <c r="EQ56" i="6"/>
  <c r="DG53" i="6"/>
  <c r="DU53" i="6"/>
  <c r="DI198" i="6"/>
  <c r="ER198" i="6"/>
  <c r="ES198" i="6"/>
  <c r="EQ198" i="6"/>
  <c r="DG183" i="6"/>
  <c r="DR26" i="6"/>
  <c r="DV26" i="6"/>
  <c r="DR35" i="6"/>
  <c r="DV35" i="6"/>
  <c r="EQ162" i="6"/>
  <c r="ER162" i="6"/>
  <c r="DI162" i="6"/>
  <c r="ES162" i="6"/>
  <c r="ER147" i="6"/>
  <c r="DI147" i="6"/>
  <c r="EQ147" i="6"/>
  <c r="ES147" i="6"/>
  <c r="ER117" i="6"/>
  <c r="DI117" i="6"/>
  <c r="EQ117" i="6"/>
  <c r="ES117" i="6"/>
  <c r="DV50" i="6"/>
  <c r="DG25" i="6"/>
  <c r="DU25" i="6"/>
  <c r="DV180" i="6"/>
  <c r="ER172" i="6"/>
  <c r="DI172" i="6"/>
  <c r="ES172" i="6"/>
  <c r="EQ172" i="6"/>
  <c r="ER157" i="6"/>
  <c r="ER152" i="6"/>
  <c r="EQ152" i="6"/>
  <c r="DI152" i="6"/>
  <c r="ES152" i="6"/>
  <c r="DG175" i="6"/>
  <c r="DU175" i="6"/>
  <c r="EQ80" i="6"/>
  <c r="EF73" i="6"/>
  <c r="ET73" i="6"/>
  <c r="DV128" i="6"/>
  <c r="ER99" i="6"/>
  <c r="DI99" i="6"/>
  <c r="EQ99" i="6"/>
  <c r="ES99" i="6"/>
  <c r="DG64" i="6"/>
  <c r="DU64" i="6"/>
  <c r="DK19" i="6"/>
  <c r="DL19" i="6"/>
  <c r="DE19" i="6"/>
  <c r="DF19" i="6"/>
  <c r="DN19" i="6"/>
  <c r="DT19" i="6" s="1"/>
  <c r="DQ19" i="6"/>
  <c r="DJ19" i="6"/>
  <c r="DP19" i="6"/>
  <c r="DM19" i="6"/>
  <c r="DX19" i="6" s="1"/>
  <c r="DD19" i="6"/>
  <c r="DH19" i="6" s="1"/>
  <c r="DO19" i="6"/>
  <c r="DU196" i="6"/>
  <c r="DG196" i="6"/>
  <c r="EE96" i="6"/>
  <c r="CA96" i="6"/>
  <c r="ER207" i="6"/>
  <c r="EQ207" i="6"/>
  <c r="DI207" i="6"/>
  <c r="ES207" i="6"/>
  <c r="EJ154" i="6"/>
  <c r="EK154" i="6" s="1"/>
  <c r="AJ154" i="6" s="1"/>
  <c r="ER179" i="6"/>
  <c r="ES179" i="6"/>
  <c r="DI179" i="6"/>
  <c r="EQ179" i="6"/>
  <c r="ET138" i="6"/>
  <c r="EF138" i="6"/>
  <c r="DI121" i="6"/>
  <c r="ER121" i="6"/>
  <c r="ES121" i="6"/>
  <c r="EQ121" i="6"/>
  <c r="DG142" i="6"/>
  <c r="DU142" i="6"/>
  <c r="ER22" i="6"/>
  <c r="DI22" i="6"/>
  <c r="DW22" i="6" s="1"/>
  <c r="EB22" i="6" s="1"/>
  <c r="EO22" i="6" s="1"/>
  <c r="ES22" i="6"/>
  <c r="EQ22" i="6"/>
  <c r="ES56" i="6"/>
  <c r="DU58" i="6"/>
  <c r="DV45" i="6"/>
  <c r="DV129" i="6"/>
  <c r="DR129" i="6"/>
  <c r="DI69" i="6"/>
  <c r="ER69" i="6"/>
  <c r="ES69" i="6"/>
  <c r="EQ69" i="6"/>
  <c r="DV37" i="6"/>
  <c r="DR37" i="6"/>
  <c r="EE155" i="6"/>
  <c r="EH142" i="6"/>
  <c r="DV104" i="6"/>
  <c r="DR104" i="6"/>
  <c r="DF84" i="6"/>
  <c r="DK84" i="6"/>
  <c r="DP84" i="6"/>
  <c r="DQ84" i="6"/>
  <c r="DM84" i="6"/>
  <c r="DX84" i="6" s="1"/>
  <c r="DE84" i="6"/>
  <c r="DO84" i="6"/>
  <c r="DN84" i="6"/>
  <c r="DT84" i="6" s="1"/>
  <c r="DJ84" i="6"/>
  <c r="DD84" i="6"/>
  <c r="DH84" i="6" s="1"/>
  <c r="DL84" i="6"/>
  <c r="EE57" i="6"/>
  <c r="EF47" i="6"/>
  <c r="ET47" i="6"/>
  <c r="DJ44" i="6"/>
  <c r="DM44" i="6"/>
  <c r="DX44" i="6" s="1"/>
  <c r="DF44" i="6"/>
  <c r="DQ44" i="6"/>
  <c r="DD44" i="6"/>
  <c r="DH44" i="6" s="1"/>
  <c r="DK44" i="6"/>
  <c r="DL44" i="6"/>
  <c r="DP44" i="6"/>
  <c r="DN44" i="6"/>
  <c r="DT44" i="6" s="1"/>
  <c r="DE44" i="6"/>
  <c r="DO44" i="6"/>
  <c r="EH24" i="6"/>
  <c r="DL200" i="6"/>
  <c r="DM200" i="6"/>
  <c r="DX200" i="6" s="1"/>
  <c r="DN200" i="6"/>
  <c r="DT200" i="6" s="1"/>
  <c r="DE200" i="6"/>
  <c r="DF200" i="6"/>
  <c r="DO200" i="6"/>
  <c r="DQ200" i="6"/>
  <c r="DD200" i="6"/>
  <c r="DH200" i="6" s="1"/>
  <c r="DK200" i="6"/>
  <c r="DP200" i="6"/>
  <c r="DJ200" i="6"/>
  <c r="EH141" i="6"/>
  <c r="DI161" i="6"/>
  <c r="EQ161" i="6"/>
  <c r="ER161" i="6"/>
  <c r="ES161" i="6"/>
  <c r="ET118" i="6"/>
  <c r="ET144" i="6"/>
  <c r="EU144" i="6" s="1"/>
  <c r="DO78" i="6"/>
  <c r="DJ78" i="6"/>
  <c r="DM78" i="6"/>
  <c r="DX78" i="6" s="1"/>
  <c r="DD78" i="6"/>
  <c r="DH78" i="6" s="1"/>
  <c r="DK78" i="6"/>
  <c r="DL78" i="6"/>
  <c r="DP78" i="6"/>
  <c r="DE78" i="6"/>
  <c r="DQ78" i="6"/>
  <c r="DF78" i="6"/>
  <c r="DN78" i="6"/>
  <c r="DT78" i="6" s="1"/>
  <c r="DE62" i="6"/>
  <c r="DM62" i="6"/>
  <c r="DX62" i="6" s="1"/>
  <c r="DF62" i="6"/>
  <c r="DQ62" i="6"/>
  <c r="DK62" i="6"/>
  <c r="DL62" i="6"/>
  <c r="DJ62" i="6"/>
  <c r="DO62" i="6"/>
  <c r="DN62" i="6"/>
  <c r="DT62" i="6" s="1"/>
  <c r="DD62" i="6"/>
  <c r="DH62" i="6" s="1"/>
  <c r="DP62" i="6"/>
  <c r="CA128" i="6"/>
  <c r="EE128" i="6"/>
  <c r="EF44" i="6"/>
  <c r="DG202" i="6"/>
  <c r="DU202" i="6"/>
  <c r="EE198" i="6"/>
  <c r="CA198" i="6"/>
  <c r="ET203" i="6"/>
  <c r="EH164" i="6"/>
  <c r="EE145" i="6"/>
  <c r="EF142" i="6"/>
  <c r="EF141" i="6"/>
  <c r="EU141" i="6" s="1"/>
  <c r="ER120" i="6"/>
  <c r="DI120" i="6"/>
  <c r="ES120" i="6"/>
  <c r="EQ120" i="6"/>
  <c r="EQ106" i="6"/>
  <c r="DM86" i="6"/>
  <c r="DX86" i="6" s="1"/>
  <c r="DQ86" i="6"/>
  <c r="DJ86" i="6"/>
  <c r="DK86" i="6"/>
  <c r="DD86" i="6"/>
  <c r="DH86" i="6" s="1"/>
  <c r="DO86" i="6"/>
  <c r="DN86" i="6"/>
  <c r="DT86" i="6" s="1"/>
  <c r="DP86" i="6"/>
  <c r="DL86" i="6"/>
  <c r="DE86" i="6"/>
  <c r="DF86" i="6"/>
  <c r="DR43" i="6"/>
  <c r="DV43" i="6"/>
  <c r="EF201" i="6"/>
  <c r="ET201" i="6"/>
  <c r="EF176" i="6"/>
  <c r="DI182" i="6"/>
  <c r="ER182" i="6"/>
  <c r="ES182" i="6"/>
  <c r="EQ182" i="6"/>
  <c r="EF137" i="6"/>
  <c r="ET137" i="6"/>
  <c r="DN150" i="6"/>
  <c r="DT150" i="6" s="1"/>
  <c r="DM150" i="6"/>
  <c r="DX150" i="6" s="1"/>
  <c r="DE150" i="6"/>
  <c r="DK150" i="6"/>
  <c r="DF150" i="6"/>
  <c r="DL150" i="6"/>
  <c r="DJ150" i="6"/>
  <c r="DP150" i="6"/>
  <c r="DQ150" i="6"/>
  <c r="DO150" i="6"/>
  <c r="DD150" i="6"/>
  <c r="DH150" i="6" s="1"/>
  <c r="EE150" i="6"/>
  <c r="DE135" i="6"/>
  <c r="DJ135" i="6"/>
  <c r="DP135" i="6"/>
  <c r="DM135" i="6"/>
  <c r="DX135" i="6" s="1"/>
  <c r="DQ135" i="6"/>
  <c r="DN135" i="6"/>
  <c r="DT135" i="6" s="1"/>
  <c r="DO135" i="6"/>
  <c r="DF135" i="6"/>
  <c r="DD135" i="6"/>
  <c r="DH135" i="6" s="1"/>
  <c r="DL135" i="6"/>
  <c r="DK135" i="6"/>
  <c r="EH111" i="6"/>
  <c r="EE100" i="6"/>
  <c r="EE92" i="6"/>
  <c r="CA92" i="6"/>
  <c r="ET65" i="6"/>
  <c r="EQ73" i="6"/>
  <c r="ER73" i="6"/>
  <c r="ES73" i="6"/>
  <c r="DI73" i="6"/>
  <c r="CA56" i="6"/>
  <c r="EE56" i="6"/>
  <c r="DV207" i="6"/>
  <c r="DU179" i="6"/>
  <c r="DG179" i="6"/>
  <c r="DI149" i="6"/>
  <c r="ER149" i="6"/>
  <c r="ES149" i="6"/>
  <c r="EQ149" i="6"/>
  <c r="DI205" i="6"/>
  <c r="DI167" i="6"/>
  <c r="ER167" i="6"/>
  <c r="ES167" i="6"/>
  <c r="EQ167" i="6"/>
  <c r="CA141" i="6"/>
  <c r="ER142" i="6"/>
  <c r="DI142" i="6"/>
  <c r="EQ142" i="6"/>
  <c r="ES142" i="6"/>
  <c r="DG83" i="6"/>
  <c r="DU83" i="6"/>
  <c r="DG18" i="6"/>
  <c r="DU18" i="6"/>
  <c r="ER18" i="6"/>
  <c r="DI18" i="6"/>
  <c r="ES18" i="6"/>
  <c r="EQ18" i="6"/>
  <c r="DI23" i="6"/>
  <c r="DW23" i="6" s="1"/>
  <c r="ES187" i="6"/>
  <c r="DV60" i="6"/>
  <c r="DR60" i="6"/>
  <c r="DV183" i="6"/>
  <c r="DV105" i="6"/>
  <c r="DG94" i="6"/>
  <c r="DU94" i="6"/>
  <c r="DE27" i="6"/>
  <c r="DM27" i="6"/>
  <c r="DX27" i="6" s="1"/>
  <c r="DP27" i="6"/>
  <c r="DJ27" i="6"/>
  <c r="DL27" i="6"/>
  <c r="DD27" i="6"/>
  <c r="DH27" i="6" s="1"/>
  <c r="DQ27" i="6"/>
  <c r="DO27" i="6"/>
  <c r="DN27" i="6"/>
  <c r="DT27" i="6" s="1"/>
  <c r="DK27" i="6"/>
  <c r="DF27" i="6"/>
  <c r="DU35" i="6"/>
  <c r="DG35" i="6"/>
  <c r="DU185" i="6"/>
  <c r="DG185" i="6"/>
  <c r="DV117" i="6"/>
  <c r="DU117" i="6"/>
  <c r="DG117" i="6"/>
  <c r="DR69" i="6"/>
  <c r="DV69" i="6"/>
  <c r="EH45" i="6"/>
  <c r="DI36" i="6"/>
  <c r="DU180" i="6"/>
  <c r="DR172" i="6"/>
  <c r="DV172" i="6"/>
  <c r="DU154" i="6"/>
  <c r="DR152" i="6"/>
  <c r="DV152" i="6"/>
  <c r="EE33" i="6"/>
  <c r="EF19" i="6"/>
  <c r="ET19" i="6"/>
  <c r="EU19" i="6" s="1"/>
  <c r="DI63" i="6"/>
  <c r="DV175" i="6"/>
  <c r="ES80" i="6"/>
  <c r="EQ76" i="6"/>
  <c r="ER76" i="6"/>
  <c r="ES76" i="6"/>
  <c r="DI76" i="6"/>
  <c r="EQ91" i="6"/>
  <c r="ER91" i="6"/>
  <c r="ES91" i="6"/>
  <c r="DI91" i="6"/>
  <c r="ER101" i="6"/>
  <c r="EQ101" i="6"/>
  <c r="ES101" i="6"/>
  <c r="DI64" i="6"/>
  <c r="EQ178" i="6"/>
  <c r="ER178" i="6"/>
  <c r="DI178" i="6"/>
  <c r="ES178" i="6"/>
  <c r="DU156" i="6"/>
  <c r="DG156" i="6"/>
  <c r="DV156" i="6"/>
  <c r="DU136" i="6"/>
  <c r="DG136" i="6"/>
  <c r="DU68" i="6"/>
  <c r="DG68" i="6"/>
  <c r="DV68" i="6"/>
  <c r="DR68" i="6"/>
  <c r="EQ33" i="6"/>
  <c r="DI33" i="6"/>
  <c r="ER33" i="6"/>
  <c r="ES33" i="6"/>
  <c r="DG33" i="6"/>
  <c r="DU33" i="6"/>
  <c r="ER37" i="6"/>
  <c r="ES37" i="6"/>
  <c r="DI37" i="6"/>
  <c r="EQ37" i="6"/>
  <c r="DM34" i="6"/>
  <c r="DX34" i="6" s="1"/>
  <c r="DQ34" i="6"/>
  <c r="DF34" i="6"/>
  <c r="DJ34" i="6"/>
  <c r="DK34" i="6"/>
  <c r="DP34" i="6"/>
  <c r="DO34" i="6"/>
  <c r="DE34" i="6"/>
  <c r="DD34" i="6"/>
  <c r="DH34" i="6" s="1"/>
  <c r="DN34" i="6"/>
  <c r="DT34" i="6" s="1"/>
  <c r="DL34" i="6"/>
  <c r="CA30" i="6"/>
  <c r="EE30" i="6"/>
  <c r="DV93" i="6"/>
  <c r="DR93" i="6"/>
  <c r="DV36" i="6"/>
  <c r="ER118" i="6"/>
  <c r="EQ118" i="6"/>
  <c r="ES118" i="6"/>
  <c r="DI118" i="6"/>
  <c r="ES54" i="6"/>
  <c r="DI54" i="6"/>
  <c r="ER54" i="6"/>
  <c r="EQ54" i="6"/>
  <c r="EE61" i="6"/>
  <c r="DV28" i="6"/>
  <c r="DR28" i="6"/>
  <c r="ER90" i="6"/>
  <c r="ES90" i="6"/>
  <c r="DI90" i="6"/>
  <c r="EQ90" i="6"/>
  <c r="DU101" i="6"/>
  <c r="EE54" i="6"/>
  <c r="EJ85" i="6"/>
  <c r="EK85" i="6" s="1"/>
  <c r="AJ85" i="6" s="1"/>
  <c r="DU47" i="6"/>
  <c r="DG47" i="6"/>
  <c r="ER204" i="6"/>
  <c r="DI204" i="6"/>
  <c r="ES204" i="6"/>
  <c r="EQ204" i="6"/>
  <c r="EE160" i="6"/>
  <c r="CA160" i="6"/>
  <c r="CA156" i="6"/>
  <c r="EE156" i="6"/>
  <c r="DU124" i="6"/>
  <c r="DG124" i="6"/>
  <c r="EE99" i="6"/>
  <c r="CA99" i="6"/>
  <c r="EF96" i="6"/>
  <c r="ET96" i="6"/>
  <c r="EU96" i="6" s="1"/>
  <c r="DV73" i="6"/>
  <c r="DR73" i="6"/>
  <c r="EG190" i="6"/>
  <c r="EG189" i="6"/>
  <c r="EG196" i="6"/>
  <c r="EH193" i="6"/>
  <c r="EG149" i="6"/>
  <c r="DK143" i="6"/>
  <c r="DE143" i="6"/>
  <c r="DJ143" i="6"/>
  <c r="DP143" i="6"/>
  <c r="DM143" i="6"/>
  <c r="DX143" i="6" s="1"/>
  <c r="DL143" i="6"/>
  <c r="DF143" i="6"/>
  <c r="DQ143" i="6"/>
  <c r="DO143" i="6"/>
  <c r="DN143" i="6"/>
  <c r="DT143" i="6" s="1"/>
  <c r="DD143" i="6"/>
  <c r="DH143" i="6" s="1"/>
  <c r="EE142" i="6"/>
  <c r="EF75" i="6"/>
  <c r="ET75" i="6"/>
  <c r="EH69" i="6"/>
  <c r="CA31" i="6"/>
  <c r="EE31" i="6"/>
  <c r="EF34" i="6"/>
  <c r="ET34" i="6"/>
  <c r="EH32" i="6"/>
  <c r="EF24" i="6"/>
  <c r="ET24" i="6"/>
  <c r="EH68" i="6"/>
  <c r="EF56" i="6"/>
  <c r="EU36" i="6"/>
  <c r="DV186" i="6"/>
  <c r="DR186" i="6"/>
  <c r="ET198" i="6"/>
  <c r="EF198" i="6"/>
  <c r="ER131" i="6"/>
  <c r="DI131" i="6"/>
  <c r="DW131" i="6" s="1"/>
  <c r="DG102" i="6"/>
  <c r="DU102" i="6"/>
  <c r="EG103" i="6"/>
  <c r="EH37" i="6"/>
  <c r="EH172" i="6"/>
  <c r="EG159" i="6"/>
  <c r="EJ133" i="6"/>
  <c r="EK133" i="6" s="1"/>
  <c r="AJ133" i="6" s="1"/>
  <c r="DM137" i="6"/>
  <c r="DX137" i="6" s="1"/>
  <c r="DD137" i="6"/>
  <c r="DH137" i="6" s="1"/>
  <c r="DJ137" i="6"/>
  <c r="DL137" i="6"/>
  <c r="DO137" i="6"/>
  <c r="DN137" i="6"/>
  <c r="DT137" i="6" s="1"/>
  <c r="DE137" i="6"/>
  <c r="DQ137" i="6"/>
  <c r="DF137" i="6"/>
  <c r="DK137" i="6"/>
  <c r="DP137" i="6"/>
  <c r="ET146" i="6"/>
  <c r="EF146" i="6"/>
  <c r="EJ146" i="6" s="1"/>
  <c r="EK146" i="6" s="1"/>
  <c r="AJ146" i="6" s="1"/>
  <c r="EH129" i="6"/>
  <c r="EF111" i="6"/>
  <c r="EG79" i="6"/>
  <c r="EJ36" i="6"/>
  <c r="EK36" i="6" s="1"/>
  <c r="AJ36" i="6" s="1"/>
  <c r="CA26" i="6"/>
  <c r="EE26" i="6"/>
  <c r="EG169" i="6"/>
  <c r="DV120" i="6"/>
  <c r="DR120" i="6"/>
  <c r="DM75" i="6"/>
  <c r="DX75" i="6" s="1"/>
  <c r="DK75" i="6"/>
  <c r="DL75" i="6"/>
  <c r="DJ75" i="6"/>
  <c r="DQ75" i="6"/>
  <c r="DF75" i="6"/>
  <c r="DP75" i="6"/>
  <c r="DO75" i="6"/>
  <c r="DE75" i="6"/>
  <c r="DD75" i="6"/>
  <c r="DH75" i="6" s="1"/>
  <c r="DN75" i="6"/>
  <c r="DT75" i="6" s="1"/>
  <c r="DG43" i="6"/>
  <c r="DU43" i="6"/>
  <c r="DF192" i="6"/>
  <c r="DN192" i="6"/>
  <c r="DT192" i="6" s="1"/>
  <c r="DJ192" i="6"/>
  <c r="DK192" i="6"/>
  <c r="DM192" i="6"/>
  <c r="DX192" i="6" s="1"/>
  <c r="DE192" i="6"/>
  <c r="DQ192" i="6"/>
  <c r="DO192" i="6"/>
  <c r="DD192" i="6"/>
  <c r="DH192" i="6" s="1"/>
  <c r="DL192" i="6"/>
  <c r="DP192" i="6"/>
  <c r="EH110" i="6"/>
  <c r="DJ109" i="6"/>
  <c r="DD109" i="6"/>
  <c r="DH109" i="6" s="1"/>
  <c r="DK109" i="6"/>
  <c r="DL109" i="6"/>
  <c r="DN109" i="6"/>
  <c r="DT109" i="6" s="1"/>
  <c r="DF109" i="6"/>
  <c r="DM109" i="6"/>
  <c r="DX109" i="6" s="1"/>
  <c r="DQ109" i="6"/>
  <c r="DO109" i="6"/>
  <c r="DP109" i="6"/>
  <c r="DE109" i="6"/>
  <c r="ET83" i="6"/>
  <c r="EF51" i="6"/>
  <c r="ET51" i="6"/>
  <c r="EH44" i="6"/>
  <c r="CA36" i="6"/>
  <c r="EE36" i="6"/>
  <c r="EE163" i="6"/>
  <c r="ET166" i="6"/>
  <c r="EF166" i="6"/>
  <c r="DG157" i="6"/>
  <c r="DU157" i="6"/>
  <c r="ET149" i="6"/>
  <c r="EF149" i="6"/>
  <c r="EE136" i="6"/>
  <c r="CA120" i="6"/>
  <c r="EE120" i="6"/>
  <c r="ET69" i="6"/>
  <c r="EF69" i="6"/>
  <c r="CA50" i="6"/>
  <c r="EE50" i="6"/>
  <c r="DU207" i="6"/>
  <c r="DR190" i="6"/>
  <c r="DV190" i="6"/>
  <c r="ER193" i="6"/>
  <c r="EF169" i="6"/>
  <c r="ET169" i="6"/>
  <c r="EH126" i="6"/>
  <c r="DV205" i="6"/>
  <c r="DU167" i="6"/>
  <c r="ER139" i="6"/>
  <c r="DI139" i="6"/>
  <c r="EQ139" i="6"/>
  <c r="ES139" i="6"/>
  <c r="DI66" i="6"/>
  <c r="ES66" i="6"/>
  <c r="EQ66" i="6"/>
  <c r="ER66" i="6"/>
  <c r="ER187" i="6"/>
  <c r="DV114" i="6"/>
  <c r="EQ97" i="6"/>
  <c r="EQ83" i="6"/>
  <c r="ER56" i="6"/>
  <c r="DG46" i="6"/>
  <c r="DU46" i="6"/>
  <c r="DE21" i="6"/>
  <c r="DM21" i="6"/>
  <c r="DX21" i="6" s="1"/>
  <c r="DN21" i="6"/>
  <c r="DT21" i="6" s="1"/>
  <c r="DP21" i="6"/>
  <c r="DK21" i="6"/>
  <c r="DJ21" i="6"/>
  <c r="DL21" i="6"/>
  <c r="DO21" i="6"/>
  <c r="DF21" i="6"/>
  <c r="DQ21" i="6"/>
  <c r="DD21" i="6"/>
  <c r="DH21" i="6" s="1"/>
  <c r="DU169" i="6"/>
  <c r="DG169" i="6"/>
  <c r="DV98" i="6"/>
  <c r="ES35" i="6"/>
  <c r="DI35" i="6"/>
  <c r="DW35" i="6" s="1"/>
  <c r="EB35" i="6" s="1"/>
  <c r="EO35" i="6" s="1"/>
  <c r="ER35" i="6"/>
  <c r="EQ35" i="6"/>
  <c r="DG162" i="6"/>
  <c r="DU162" i="6"/>
  <c r="DR118" i="6"/>
  <c r="DV118" i="6"/>
  <c r="DV111" i="6"/>
  <c r="EE58" i="6"/>
  <c r="EH22" i="6"/>
  <c r="DV38" i="6"/>
  <c r="DU63" i="6"/>
  <c r="DG63" i="6"/>
  <c r="DU28" i="6"/>
  <c r="DG28" i="6"/>
  <c r="DU92" i="6"/>
  <c r="DG92" i="6"/>
  <c r="DR91" i="6"/>
  <c r="DV91" i="6"/>
  <c r="CA73" i="6"/>
  <c r="EE73" i="6"/>
  <c r="CA20" i="6"/>
  <c r="EE20" i="6"/>
  <c r="DU65" i="6"/>
  <c r="DG65" i="6"/>
  <c r="DI68" i="6"/>
  <c r="DW68" i="6" s="1"/>
  <c r="EB68" i="6" s="1"/>
  <c r="EO68" i="6" s="1"/>
  <c r="EQ68" i="6"/>
  <c r="ER68" i="6"/>
  <c r="ES68" i="6"/>
  <c r="DR51" i="6"/>
  <c r="DV51" i="6"/>
  <c r="EF54" i="6"/>
  <c r="ET54" i="6"/>
  <c r="ER20" i="6"/>
  <c r="DI20" i="6"/>
  <c r="EQ20" i="6"/>
  <c r="ES20" i="6"/>
  <c r="DG73" i="6"/>
  <c r="DU73" i="6"/>
  <c r="DN103" i="6"/>
  <c r="DT103" i="6" s="1"/>
  <c r="DE103" i="6"/>
  <c r="DF103" i="6"/>
  <c r="DQ103" i="6"/>
  <c r="DJ103" i="6"/>
  <c r="DK103" i="6"/>
  <c r="DM103" i="6"/>
  <c r="DX103" i="6" s="1"/>
  <c r="DO103" i="6"/>
  <c r="DL103" i="6"/>
  <c r="DD103" i="6"/>
  <c r="DH103" i="6" s="1"/>
  <c r="DP103" i="6"/>
  <c r="DV102" i="6"/>
  <c r="DU71" i="6"/>
  <c r="DG71" i="6"/>
  <c r="ET187" i="6"/>
  <c r="DU141" i="6"/>
  <c r="DG141" i="6"/>
  <c r="EF192" i="6"/>
  <c r="ET192" i="6"/>
  <c r="DR179" i="6"/>
  <c r="DV179" i="6"/>
  <c r="DM31" i="6"/>
  <c r="DX31" i="6" s="1"/>
  <c r="DJ31" i="6"/>
  <c r="DN31" i="6"/>
  <c r="DT31" i="6" s="1"/>
  <c r="DO31" i="6"/>
  <c r="DF31" i="6"/>
  <c r="DD31" i="6"/>
  <c r="DH31" i="6" s="1"/>
  <c r="DQ31" i="6"/>
  <c r="DE31" i="6"/>
  <c r="DL31" i="6"/>
  <c r="DK31" i="6"/>
  <c r="DP31" i="6"/>
  <c r="DU22" i="6"/>
  <c r="DG22" i="6"/>
  <c r="ER144" i="6"/>
  <c r="DI144" i="6"/>
  <c r="ER98" i="6"/>
  <c r="DI98" i="6"/>
  <c r="ES98" i="6"/>
  <c r="EQ98" i="6"/>
  <c r="ER29" i="6"/>
  <c r="DI29" i="6"/>
  <c r="ES29" i="6"/>
  <c r="EQ29" i="6"/>
  <c r="EF22" i="6"/>
  <c r="ET22" i="6"/>
  <c r="ER92" i="6"/>
  <c r="DI92" i="6"/>
  <c r="EQ92" i="6"/>
  <c r="ES92" i="6"/>
  <c r="EH169" i="6"/>
  <c r="EJ169" i="6" s="1"/>
  <c r="EK169" i="6" s="1"/>
  <c r="AJ169" i="6" s="1"/>
  <c r="DR187" i="6"/>
  <c r="DV187" i="6"/>
  <c r="DU190" i="6"/>
  <c r="DG190" i="6"/>
  <c r="DL155" i="6"/>
  <c r="DE155" i="6"/>
  <c r="DM155" i="6"/>
  <c r="DX155" i="6" s="1"/>
  <c r="DP155" i="6"/>
  <c r="DF155" i="6"/>
  <c r="DJ155" i="6"/>
  <c r="DN155" i="6"/>
  <c r="DT155" i="6" s="1"/>
  <c r="DQ155" i="6"/>
  <c r="DK155" i="6"/>
  <c r="DO155" i="6"/>
  <c r="DD155" i="6"/>
  <c r="DH155" i="6" s="1"/>
  <c r="ET156" i="6"/>
  <c r="EF156" i="6"/>
  <c r="EH87" i="6"/>
  <c r="ER189" i="6"/>
  <c r="DI189" i="6"/>
  <c r="DW189" i="6" s="1"/>
  <c r="EQ189" i="6"/>
  <c r="ES189" i="6"/>
  <c r="EE146" i="6"/>
  <c r="CA146" i="6"/>
  <c r="CA125" i="6"/>
  <c r="EE125" i="6"/>
  <c r="EE112" i="6"/>
  <c r="DU104" i="6"/>
  <c r="DG104" i="6"/>
  <c r="CA97" i="6"/>
  <c r="EG31" i="6"/>
  <c r="CA21" i="6"/>
  <c r="EE21" i="6"/>
  <c r="EH125" i="6"/>
  <c r="DG106" i="6"/>
  <c r="DU106" i="6"/>
  <c r="DY106" i="6" s="1"/>
  <c r="DG80" i="6"/>
  <c r="DU80" i="6"/>
  <c r="DR173" i="6"/>
  <c r="DV173" i="6"/>
  <c r="EG145" i="6"/>
  <c r="EH128" i="6"/>
  <c r="EE108" i="6"/>
  <c r="DQ55" i="6"/>
  <c r="DO55" i="6"/>
  <c r="DP55" i="6"/>
  <c r="DJ55" i="6"/>
  <c r="DN55" i="6"/>
  <c r="DT55" i="6" s="1"/>
  <c r="DF55" i="6"/>
  <c r="DL55" i="6"/>
  <c r="DE55" i="6"/>
  <c r="DM55" i="6"/>
  <c r="DX55" i="6" s="1"/>
  <c r="DK55" i="6"/>
  <c r="DD55" i="6"/>
  <c r="DH55" i="6" s="1"/>
  <c r="EG41" i="6"/>
  <c r="EG26" i="6"/>
  <c r="ES186" i="6"/>
  <c r="EH198" i="6"/>
  <c r="EH166" i="6"/>
  <c r="ET100" i="6"/>
  <c r="EF113" i="6"/>
  <c r="ET113" i="6"/>
  <c r="DV110" i="6"/>
  <c r="DF70" i="6"/>
  <c r="DK70" i="6"/>
  <c r="DL70" i="6"/>
  <c r="DE70" i="6"/>
  <c r="DM70" i="6"/>
  <c r="DX70" i="6" s="1"/>
  <c r="DQ70" i="6"/>
  <c r="DJ70" i="6"/>
  <c r="DP70" i="6"/>
  <c r="DN70" i="6"/>
  <c r="DT70" i="6" s="1"/>
  <c r="DO70" i="6"/>
  <c r="DD70" i="6"/>
  <c r="DH70" i="6" s="1"/>
  <c r="DI43" i="6"/>
  <c r="DW43" i="6" s="1"/>
  <c r="EB43" i="6" s="1"/>
  <c r="EO43" i="6" s="1"/>
  <c r="ER43" i="6"/>
  <c r="ES43" i="6"/>
  <c r="EQ43" i="6"/>
  <c r="DU189" i="6"/>
  <c r="DG189" i="6"/>
  <c r="EE137" i="6"/>
  <c r="EE127" i="6"/>
  <c r="CA127" i="6"/>
  <c r="EE85" i="6"/>
  <c r="EE67" i="6"/>
  <c r="EE51" i="6"/>
  <c r="EH60" i="6"/>
  <c r="EG35" i="6"/>
  <c r="EH150" i="6"/>
  <c r="DR100" i="6"/>
  <c r="DV100" i="6"/>
  <c r="EF92" i="6"/>
  <c r="ET92" i="6"/>
  <c r="EU92" i="6" s="1"/>
  <c r="EG38" i="6"/>
  <c r="EE28" i="6"/>
  <c r="CA28" i="6"/>
  <c r="DL174" i="6"/>
  <c r="DF174" i="6"/>
  <c r="DQ174" i="6"/>
  <c r="DK174" i="6"/>
  <c r="DM174" i="6"/>
  <c r="DX174" i="6" s="1"/>
  <c r="DN174" i="6"/>
  <c r="DT174" i="6" s="1"/>
  <c r="DE174" i="6"/>
  <c r="DP174" i="6"/>
  <c r="DJ174" i="6"/>
  <c r="DO174" i="6"/>
  <c r="DD174" i="6"/>
  <c r="DH174" i="6" s="1"/>
  <c r="EE170" i="6"/>
  <c r="DR182" i="6"/>
  <c r="DV182" i="6"/>
  <c r="EQ193" i="6"/>
  <c r="ET164" i="6"/>
  <c r="EF164" i="6"/>
  <c r="ET134" i="6"/>
  <c r="EF134" i="6"/>
  <c r="EJ134" i="6" s="1"/>
  <c r="EK134" i="6" s="1"/>
  <c r="AJ134" i="6" s="1"/>
  <c r="DU149" i="6"/>
  <c r="DG149" i="6"/>
  <c r="DG205" i="6"/>
  <c r="DU205" i="6"/>
  <c r="DU108" i="6"/>
  <c r="DG108" i="6"/>
  <c r="DV56" i="6"/>
  <c r="DR17" i="6"/>
  <c r="DV17" i="6"/>
  <c r="DG134" i="6"/>
  <c r="DU134" i="6"/>
  <c r="ES97" i="6"/>
  <c r="DG93" i="6"/>
  <c r="DU93" i="6"/>
  <c r="DI82" i="6"/>
  <c r="EQ82" i="6"/>
  <c r="ER82" i="6"/>
  <c r="ES82" i="6"/>
  <c r="DV74" i="6"/>
  <c r="DR74" i="6"/>
  <c r="ES83" i="6"/>
  <c r="DI60" i="6"/>
  <c r="ES60" i="6"/>
  <c r="EQ60" i="6"/>
  <c r="ER60" i="6"/>
  <c r="DI61" i="6"/>
  <c r="ER61" i="6"/>
  <c r="EQ61" i="6"/>
  <c r="ES61" i="6"/>
  <c r="DI169" i="6"/>
  <c r="ES169" i="6"/>
  <c r="EQ169" i="6"/>
  <c r="ER169" i="6"/>
  <c r="DU144" i="6"/>
  <c r="DG144" i="6"/>
  <c r="EQ104" i="6"/>
  <c r="DV203" i="6"/>
  <c r="ER203" i="6"/>
  <c r="DI203" i="6"/>
  <c r="EQ203" i="6"/>
  <c r="ES203" i="6"/>
  <c r="DU197" i="6"/>
  <c r="DG170" i="6"/>
  <c r="DU170" i="6"/>
  <c r="DV162" i="6"/>
  <c r="DR162" i="6"/>
  <c r="DG147" i="6"/>
  <c r="DU147" i="6"/>
  <c r="DG129" i="6"/>
  <c r="DU129" i="6"/>
  <c r="DG36" i="6"/>
  <c r="DU36" i="6"/>
  <c r="ER154" i="6"/>
  <c r="ES154" i="6"/>
  <c r="DI154" i="6"/>
  <c r="EQ154" i="6"/>
  <c r="DG125" i="6"/>
  <c r="DU125" i="6"/>
  <c r="CA22" i="6"/>
  <c r="EE22" i="6"/>
  <c r="EF26" i="6"/>
  <c r="EU26" i="6" s="1"/>
  <c r="DV90" i="6"/>
  <c r="ER80" i="6"/>
  <c r="DG76" i="6"/>
  <c r="DU76" i="6"/>
  <c r="DG91" i="6"/>
  <c r="DU91" i="6"/>
  <c r="EG20" i="6"/>
  <c r="DV178" i="6"/>
  <c r="ES196" i="6"/>
  <c r="ER30" i="6"/>
  <c r="DI30" i="6"/>
  <c r="DW30" i="6" s="1"/>
  <c r="EB30" i="6" s="1"/>
  <c r="EO30" i="6" s="1"/>
  <c r="EQ30" i="6"/>
  <c r="ES30" i="6"/>
  <c r="DG17" i="6"/>
  <c r="DR158" i="6"/>
  <c r="DV158" i="6"/>
  <c r="CA149" i="6"/>
  <c r="EE149" i="6"/>
  <c r="DG161" i="6"/>
  <c r="DU161" i="6"/>
  <c r="CA74" i="6"/>
  <c r="EE74" i="6"/>
  <c r="EE177" i="6"/>
  <c r="EE44" i="6"/>
  <c r="CA44" i="6"/>
  <c r="EE184" i="6"/>
  <c r="EH113" i="6"/>
  <c r="DR77" i="6"/>
  <c r="ET155" i="6"/>
  <c r="DE49" i="6"/>
  <c r="DP49" i="6"/>
  <c r="DK49" i="6"/>
  <c r="DL49" i="6"/>
  <c r="DO49" i="6"/>
  <c r="DD49" i="6"/>
  <c r="DH49" i="6" s="1"/>
  <c r="DF49" i="6"/>
  <c r="DN49" i="6"/>
  <c r="DT49" i="6" s="1"/>
  <c r="DM49" i="6"/>
  <c r="DX49" i="6" s="1"/>
  <c r="DJ49" i="6"/>
  <c r="DQ49" i="6"/>
  <c r="EF21" i="6"/>
  <c r="ET21" i="6"/>
  <c r="CA24" i="6"/>
  <c r="EE24" i="6"/>
  <c r="EF68" i="6"/>
  <c r="ET68" i="6"/>
  <c r="DO165" i="6"/>
  <c r="DK165" i="6"/>
  <c r="DL165" i="6"/>
  <c r="DN165" i="6"/>
  <c r="DT165" i="6" s="1"/>
  <c r="DD165" i="6"/>
  <c r="DH165" i="6" s="1"/>
  <c r="DF165" i="6"/>
  <c r="DQ165" i="6"/>
  <c r="DE165" i="6"/>
  <c r="DJ165" i="6"/>
  <c r="DP165" i="6"/>
  <c r="DM165" i="6"/>
  <c r="DX165" i="6" s="1"/>
  <c r="DE133" i="6"/>
  <c r="DF133" i="6"/>
  <c r="DN133" i="6"/>
  <c r="DT133" i="6" s="1"/>
  <c r="DP133" i="6"/>
  <c r="DK133" i="6"/>
  <c r="DD133" i="6"/>
  <c r="DH133" i="6" s="1"/>
  <c r="DO133" i="6"/>
  <c r="DM133" i="6"/>
  <c r="DX133" i="6" s="1"/>
  <c r="DL133" i="6"/>
  <c r="DQ133" i="6"/>
  <c r="DJ133" i="6"/>
  <c r="EE103" i="6"/>
  <c r="CA103" i="6"/>
  <c r="ER71" i="6"/>
  <c r="DI71" i="6"/>
  <c r="EQ71" i="6"/>
  <c r="ES71" i="6"/>
  <c r="DG163" i="6"/>
  <c r="DU163" i="6"/>
  <c r="DM153" i="6"/>
  <c r="DX153" i="6" s="1"/>
  <c r="DJ153" i="6"/>
  <c r="DL153" i="6"/>
  <c r="DD153" i="6"/>
  <c r="DH153" i="6" s="1"/>
  <c r="DP153" i="6"/>
  <c r="DO153" i="6"/>
  <c r="DQ153" i="6"/>
  <c r="DF153" i="6"/>
  <c r="DK153" i="6"/>
  <c r="DN153" i="6"/>
  <c r="DT153" i="6" s="1"/>
  <c r="DE153" i="6"/>
  <c r="DK126" i="6"/>
  <c r="DJ126" i="6"/>
  <c r="DL126" i="6"/>
  <c r="DM126" i="6"/>
  <c r="DX126" i="6" s="1"/>
  <c r="DE126" i="6"/>
  <c r="DP126" i="6"/>
  <c r="DO126" i="6"/>
  <c r="DN126" i="6"/>
  <c r="DT126" i="6" s="1"/>
  <c r="DD126" i="6"/>
  <c r="DH126" i="6" s="1"/>
  <c r="DQ126" i="6"/>
  <c r="DF126" i="6"/>
  <c r="DG100" i="6"/>
  <c r="DU100" i="6"/>
  <c r="EF76" i="6"/>
  <c r="ET76" i="6"/>
  <c r="DK57" i="6"/>
  <c r="DL57" i="6"/>
  <c r="DJ57" i="6"/>
  <c r="DQ57" i="6"/>
  <c r="DD57" i="6"/>
  <c r="DH57" i="6" s="1"/>
  <c r="DF57" i="6"/>
  <c r="DO57" i="6"/>
  <c r="DE57" i="6"/>
  <c r="DN57" i="6"/>
  <c r="DT57" i="6" s="1"/>
  <c r="DM57" i="6"/>
  <c r="DX57" i="6" s="1"/>
  <c r="DP57" i="6"/>
  <c r="CA32" i="6"/>
  <c r="EU17" i="6"/>
  <c r="DW186" i="6"/>
  <c r="DI190" i="6"/>
  <c r="ER190" i="6"/>
  <c r="EQ190" i="6"/>
  <c r="ES190" i="6"/>
  <c r="CA172" i="6"/>
  <c r="DY157" i="6"/>
  <c r="EA157" i="6" s="1"/>
  <c r="DR138" i="6"/>
  <c r="DV138" i="6"/>
  <c r="EG113" i="6"/>
  <c r="ET167" i="6"/>
  <c r="EF167" i="6"/>
  <c r="EH158" i="6"/>
  <c r="ET136" i="6"/>
  <c r="EF136" i="6"/>
  <c r="ET182" i="6"/>
  <c r="EF182" i="6"/>
  <c r="ER184" i="6"/>
  <c r="DI184" i="6"/>
  <c r="DW184" i="6" s="1"/>
  <c r="ES184" i="6"/>
  <c r="EQ184" i="6"/>
  <c r="DU164" i="6"/>
  <c r="DG164" i="6"/>
  <c r="EF150" i="6"/>
  <c r="ET150" i="6"/>
  <c r="EF143" i="6"/>
  <c r="ET143" i="6"/>
  <c r="DR80" i="6"/>
  <c r="DV80" i="6"/>
  <c r="CA87" i="6"/>
  <c r="EE87" i="6"/>
  <c r="ET50" i="6"/>
  <c r="EF50" i="6"/>
  <c r="EJ50" i="6" s="1"/>
  <c r="EK50" i="6" s="1"/>
  <c r="AJ50" i="6" s="1"/>
  <c r="EG198" i="6"/>
  <c r="DW193" i="6"/>
  <c r="EB193" i="6" s="1"/>
  <c r="EO193" i="6" s="1"/>
  <c r="EQ163" i="6"/>
  <c r="ER163" i="6"/>
  <c r="DI163" i="6"/>
  <c r="ES163" i="6"/>
  <c r="ET126" i="6"/>
  <c r="EF126" i="6"/>
  <c r="DG116" i="6"/>
  <c r="DU116" i="6"/>
  <c r="DG139" i="6"/>
  <c r="DU139" i="6"/>
  <c r="DR142" i="6"/>
  <c r="DV142" i="6"/>
  <c r="EF43" i="6"/>
  <c r="EJ43" i="6" s="1"/>
  <c r="EK43" i="6" s="1"/>
  <c r="AJ43" i="6" s="1"/>
  <c r="EF130" i="6"/>
  <c r="DU96" i="6"/>
  <c r="DG96" i="6"/>
  <c r="ER74" i="6"/>
  <c r="EQ74" i="6"/>
  <c r="ES74" i="6"/>
  <c r="DI74" i="6"/>
  <c r="DV61" i="6"/>
  <c r="DV58" i="6"/>
  <c r="ES53" i="6"/>
  <c r="DI53" i="6"/>
  <c r="ER53" i="6"/>
  <c r="EQ53" i="6"/>
  <c r="EQ183" i="6"/>
  <c r="ER183" i="6"/>
  <c r="DI183" i="6"/>
  <c r="ES183" i="6"/>
  <c r="DV169" i="6"/>
  <c r="DR169" i="6"/>
  <c r="ES104" i="6"/>
  <c r="DI79" i="6"/>
  <c r="EQ79" i="6"/>
  <c r="ER79" i="6"/>
  <c r="ES79" i="6"/>
  <c r="DV79" i="6"/>
  <c r="DR29" i="6"/>
  <c r="DV29" i="6"/>
  <c r="DU26" i="6"/>
  <c r="DG26" i="6"/>
  <c r="DV185" i="6"/>
  <c r="DV197" i="6"/>
  <c r="ER105" i="6"/>
  <c r="DI105" i="6"/>
  <c r="ES105" i="6"/>
  <c r="EQ105" i="6"/>
  <c r="ER48" i="6"/>
  <c r="DI48" i="6"/>
  <c r="EQ48" i="6"/>
  <c r="ES48" i="6"/>
  <c r="DU172" i="6"/>
  <c r="DG172" i="6"/>
  <c r="DU118" i="6"/>
  <c r="DG118" i="6"/>
  <c r="DU99" i="6"/>
  <c r="DG99" i="6"/>
  <c r="ER28" i="6"/>
  <c r="EQ28" i="6"/>
  <c r="ES28" i="6"/>
  <c r="DI28" i="6"/>
  <c r="EF32" i="6"/>
  <c r="EU32" i="6" s="1"/>
  <c r="DR25" i="6"/>
  <c r="DV25" i="6"/>
  <c r="EQ175" i="6"/>
  <c r="ER175" i="6"/>
  <c r="DI175" i="6"/>
  <c r="DW175" i="6" s="1"/>
  <c r="ES175" i="6"/>
  <c r="DU128" i="6"/>
  <c r="DV89" i="6"/>
  <c r="DR89" i="6"/>
  <c r="DV196" i="6"/>
  <c r="DR136" i="6"/>
  <c r="DV136" i="6"/>
  <c r="DV88" i="6"/>
  <c r="DV20" i="6"/>
  <c r="DQ199" i="6"/>
  <c r="DE199" i="6"/>
  <c r="DF199" i="6"/>
  <c r="DN199" i="6"/>
  <c r="DT199" i="6" s="1"/>
  <c r="DP199" i="6"/>
  <c r="DO199" i="6"/>
  <c r="DK199" i="6"/>
  <c r="DD199" i="6"/>
  <c r="DH199" i="6" s="1"/>
  <c r="DL199" i="6"/>
  <c r="DJ199" i="6"/>
  <c r="DM199" i="6"/>
  <c r="DX199" i="6" s="1"/>
  <c r="CA126" i="6"/>
  <c r="EE126" i="6"/>
  <c r="DM59" i="6"/>
  <c r="DX59" i="6" s="1"/>
  <c r="DK59" i="6"/>
  <c r="DL59" i="6"/>
  <c r="DN59" i="6"/>
  <c r="DT59" i="6" s="1"/>
  <c r="DO59" i="6"/>
  <c r="DQ59" i="6"/>
  <c r="DP59" i="6"/>
  <c r="DF59" i="6"/>
  <c r="DD59" i="6"/>
  <c r="DH59" i="6" s="1"/>
  <c r="DJ59" i="6"/>
  <c r="DE59" i="6"/>
  <c r="EF129" i="6"/>
  <c r="ET129" i="6"/>
  <c r="EE119" i="6"/>
  <c r="DU138" i="6"/>
  <c r="DG138" i="6"/>
  <c r="EF120" i="6"/>
  <c r="ET120" i="6"/>
  <c r="DE115" i="6"/>
  <c r="DM115" i="6"/>
  <c r="DX115" i="6" s="1"/>
  <c r="DP115" i="6"/>
  <c r="DJ115" i="6"/>
  <c r="DQ115" i="6"/>
  <c r="DD115" i="6"/>
  <c r="DH115" i="6" s="1"/>
  <c r="DN115" i="6"/>
  <c r="DT115" i="6" s="1"/>
  <c r="DL115" i="6"/>
  <c r="DF115" i="6"/>
  <c r="DO115" i="6"/>
  <c r="DK115" i="6"/>
  <c r="EF28" i="6"/>
  <c r="ET28" i="6"/>
  <c r="ER146" i="6"/>
  <c r="DI146" i="6"/>
  <c r="EQ146" i="6"/>
  <c r="ES146" i="6"/>
  <c r="DR139" i="6"/>
  <c r="DV139" i="6"/>
  <c r="DU32" i="6"/>
  <c r="DG32" i="6"/>
  <c r="DV191" i="6"/>
  <c r="ET87" i="6"/>
  <c r="EF87" i="6"/>
  <c r="EF71" i="6"/>
  <c r="ET71" i="6"/>
  <c r="DI47" i="6"/>
  <c r="EQ47" i="6"/>
  <c r="DU146" i="6"/>
  <c r="DG146" i="6"/>
  <c r="ET125" i="6"/>
  <c r="EF125" i="6"/>
  <c r="CA182" i="6"/>
  <c r="EE182" i="6"/>
  <c r="DU187" i="6"/>
  <c r="DG187" i="6"/>
  <c r="EE148" i="6"/>
  <c r="DG158" i="6"/>
  <c r="DU158" i="6"/>
  <c r="DL148" i="6"/>
  <c r="DF148" i="6"/>
  <c r="DK148" i="6"/>
  <c r="DP148" i="6"/>
  <c r="DQ148" i="6"/>
  <c r="DM148" i="6"/>
  <c r="DX148" i="6" s="1"/>
  <c r="DJ148" i="6"/>
  <c r="DE148" i="6"/>
  <c r="DD148" i="6"/>
  <c r="DH148" i="6" s="1"/>
  <c r="DN148" i="6"/>
  <c r="DT148" i="6" s="1"/>
  <c r="DO148" i="6"/>
  <c r="DI100" i="6"/>
  <c r="DW100" i="6" s="1"/>
  <c r="ER100" i="6"/>
  <c r="EQ100" i="6"/>
  <c r="ES100" i="6"/>
  <c r="DU77" i="6"/>
  <c r="DG77" i="6"/>
  <c r="ET196" i="6"/>
  <c r="EF196" i="6"/>
  <c r="EJ196" i="6" s="1"/>
  <c r="EK196" i="6" s="1"/>
  <c r="AJ196" i="6" s="1"/>
  <c r="EE164" i="6"/>
  <c r="CA164" i="6"/>
  <c r="DF113" i="6"/>
  <c r="DN113" i="6"/>
  <c r="DT113" i="6" s="1"/>
  <c r="DP113" i="6"/>
  <c r="DE113" i="6"/>
  <c r="DO113" i="6"/>
  <c r="DD113" i="6"/>
  <c r="DH113" i="6" s="1"/>
  <c r="DJ113" i="6"/>
  <c r="DL113" i="6"/>
  <c r="DM113" i="6"/>
  <c r="DX113" i="6" s="1"/>
  <c r="DQ113" i="6"/>
  <c r="DK113" i="6"/>
  <c r="DF112" i="6"/>
  <c r="DQ112" i="6"/>
  <c r="DK112" i="6"/>
  <c r="DM112" i="6"/>
  <c r="DX112" i="6" s="1"/>
  <c r="DJ112" i="6"/>
  <c r="DD112" i="6"/>
  <c r="DH112" i="6" s="1"/>
  <c r="DN112" i="6"/>
  <c r="DT112" i="6" s="1"/>
  <c r="DL112" i="6"/>
  <c r="DP112" i="6"/>
  <c r="DO112" i="6"/>
  <c r="DE112" i="6"/>
  <c r="EE80" i="6"/>
  <c r="EE75" i="6"/>
  <c r="CA49" i="6"/>
  <c r="EE49" i="6"/>
  <c r="DJ41" i="6"/>
  <c r="DL41" i="6"/>
  <c r="DN41" i="6"/>
  <c r="DT41" i="6" s="1"/>
  <c r="DE41" i="6"/>
  <c r="DQ41" i="6"/>
  <c r="DK41" i="6"/>
  <c r="DF41" i="6"/>
  <c r="DM41" i="6"/>
  <c r="DX41" i="6" s="1"/>
  <c r="DD41" i="6"/>
  <c r="DH41" i="6" s="1"/>
  <c r="DO41" i="6"/>
  <c r="DP41" i="6"/>
  <c r="EF31" i="6"/>
  <c r="EJ31" i="6" s="1"/>
  <c r="EK31" i="6" s="1"/>
  <c r="AJ31" i="6" s="1"/>
  <c r="ET31" i="6"/>
  <c r="EU31" i="6" s="1"/>
  <c r="EH21" i="6"/>
  <c r="EH28" i="6"/>
  <c r="DK151" i="6"/>
  <c r="DE151" i="6"/>
  <c r="DJ151" i="6"/>
  <c r="DP151" i="6"/>
  <c r="DF151" i="6"/>
  <c r="DD151" i="6"/>
  <c r="DH151" i="6" s="1"/>
  <c r="DN151" i="6"/>
  <c r="DT151" i="6" s="1"/>
  <c r="DL151" i="6"/>
  <c r="DO151" i="6"/>
  <c r="DM151" i="6"/>
  <c r="DX151" i="6" s="1"/>
  <c r="DQ151" i="6"/>
  <c r="EG125" i="6"/>
  <c r="DV116" i="6"/>
  <c r="DV71" i="6"/>
  <c r="DR71" i="6"/>
  <c r="EF49" i="6"/>
  <c r="EJ49" i="6" s="1"/>
  <c r="EK49" i="6" s="1"/>
  <c r="AJ49" i="6" s="1"/>
  <c r="ET49" i="6"/>
  <c r="EF37" i="6"/>
  <c r="ET37" i="6"/>
  <c r="EE187" i="6"/>
  <c r="DU166" i="6"/>
  <c r="DG166" i="6"/>
  <c r="EF128" i="6"/>
  <c r="ET128" i="6"/>
  <c r="CA144" i="6"/>
  <c r="EE144" i="6"/>
  <c r="EF148" i="6"/>
  <c r="EG129" i="6"/>
  <c r="ER186" i="6"/>
  <c r="EH174" i="6"/>
  <c r="DV202" i="6"/>
  <c r="DV161" i="6"/>
  <c r="EE159" i="6"/>
  <c r="CA159" i="6"/>
  <c r="DL140" i="6"/>
  <c r="DF140" i="6"/>
  <c r="DK140" i="6"/>
  <c r="DQ140" i="6"/>
  <c r="DP140" i="6"/>
  <c r="DD140" i="6"/>
  <c r="DH140" i="6" s="1"/>
  <c r="DE140" i="6"/>
  <c r="DO140" i="6"/>
  <c r="DM140" i="6"/>
  <c r="DX140" i="6" s="1"/>
  <c r="DN140" i="6"/>
  <c r="DT140" i="6" s="1"/>
  <c r="DJ140" i="6"/>
  <c r="DU97" i="6"/>
  <c r="DG97" i="6"/>
  <c r="EG203" i="6"/>
  <c r="EJ203" i="6" s="1"/>
  <c r="EK203" i="6" s="1"/>
  <c r="AJ203" i="6" s="1"/>
  <c r="EG201" i="6"/>
  <c r="EF188" i="6"/>
  <c r="EE176" i="6"/>
  <c r="EG150" i="6"/>
  <c r="EE40" i="6"/>
  <c r="ET35" i="6"/>
  <c r="EF35" i="6"/>
  <c r="ET190" i="6"/>
  <c r="EF190" i="6"/>
  <c r="EH140" i="6"/>
  <c r="DP127" i="6"/>
  <c r="DE127" i="6"/>
  <c r="DF127" i="6"/>
  <c r="DQ127" i="6"/>
  <c r="DJ127" i="6"/>
  <c r="DM127" i="6"/>
  <c r="DX127" i="6" s="1"/>
  <c r="DL127" i="6"/>
  <c r="DN127" i="6"/>
  <c r="DT127" i="6" s="1"/>
  <c r="DD127" i="6"/>
  <c r="DH127" i="6" s="1"/>
  <c r="DO127" i="6"/>
  <c r="DK127" i="6"/>
  <c r="ET123" i="6"/>
  <c r="EU123" i="6" s="1"/>
  <c r="EH200" i="6"/>
  <c r="ER181" i="6"/>
  <c r="DI181" i="6"/>
  <c r="DW181" i="6" s="1"/>
  <c r="EQ181" i="6"/>
  <c r="ES181" i="6"/>
  <c r="DR164" i="6"/>
  <c r="DV164" i="6"/>
  <c r="EG164" i="6"/>
  <c r="DR163" i="6"/>
  <c r="DV163" i="6"/>
  <c r="ET159" i="6"/>
  <c r="DR146" i="6"/>
  <c r="DV146" i="6"/>
  <c r="DR149" i="6"/>
  <c r="DV149" i="6"/>
  <c r="ET43" i="6"/>
  <c r="EU30" i="6"/>
  <c r="DI194" i="6"/>
  <c r="DG194" i="6"/>
  <c r="DU194" i="6"/>
  <c r="DV130" i="6"/>
  <c r="DV134" i="6"/>
  <c r="DU114" i="6"/>
  <c r="ER97" i="6"/>
  <c r="DU85" i="6"/>
  <c r="DG85" i="6"/>
  <c r="ER46" i="6"/>
  <c r="DI46" i="6"/>
  <c r="EQ46" i="6"/>
  <c r="ES46" i="6"/>
  <c r="DU198" i="6"/>
  <c r="DG198" i="6"/>
  <c r="DR198" i="6"/>
  <c r="DV198" i="6"/>
  <c r="EQ173" i="6"/>
  <c r="DU119" i="6"/>
  <c r="DW104" i="6"/>
  <c r="DV94" i="6"/>
  <c r="DI45" i="6"/>
  <c r="ER45" i="6"/>
  <c r="DR170" i="6"/>
  <c r="DV170" i="6"/>
  <c r="DU105" i="6"/>
  <c r="DG105" i="6"/>
  <c r="DU72" i="6"/>
  <c r="DG72" i="6"/>
  <c r="EQ50" i="6"/>
  <c r="ER50" i="6"/>
  <c r="ES50" i="6"/>
  <c r="DI50" i="6"/>
  <c r="DW50" i="6" s="1"/>
  <c r="EB50" i="6" s="1"/>
  <c r="EO50" i="6" s="1"/>
  <c r="DG50" i="6"/>
  <c r="DU50" i="6"/>
  <c r="DU48" i="6"/>
  <c r="DG48" i="6"/>
  <c r="ER180" i="6"/>
  <c r="DG54" i="6"/>
  <c r="DU54" i="6"/>
  <c r="DD42" i="6"/>
  <c r="DH42" i="6" s="1"/>
  <c r="DK42" i="6"/>
  <c r="DO42" i="6"/>
  <c r="DP42" i="6"/>
  <c r="DQ42" i="6"/>
  <c r="DF42" i="6"/>
  <c r="DE42" i="6"/>
  <c r="DN42" i="6"/>
  <c r="DT42" i="6" s="1"/>
  <c r="DM42" i="6"/>
  <c r="DX42" i="6" s="1"/>
  <c r="DJ42" i="6"/>
  <c r="DL42" i="6"/>
  <c r="DI38" i="6"/>
  <c r="DW38" i="6" s="1"/>
  <c r="ER38" i="6"/>
  <c r="ES38" i="6"/>
  <c r="EQ38" i="6"/>
  <c r="EE19" i="6"/>
  <c r="CA19" i="6"/>
  <c r="EQ188" i="6"/>
  <c r="ER188" i="6"/>
  <c r="DI188" i="6"/>
  <c r="DW188" i="6" s="1"/>
  <c r="ES188" i="6"/>
  <c r="DV122" i="6"/>
  <c r="EH73" i="6"/>
  <c r="EJ73" i="6" s="1"/>
  <c r="EK73" i="6" s="1"/>
  <c r="AJ73" i="6" s="1"/>
  <c r="DV101" i="6"/>
  <c r="EQ65" i="6"/>
  <c r="DU88" i="6"/>
  <c r="DG88" i="6"/>
  <c r="ER51" i="6"/>
  <c r="DI51" i="6"/>
  <c r="DW51" i="6" s="1"/>
  <c r="EB51" i="6" s="1"/>
  <c r="EO51" i="6" s="1"/>
  <c r="ES51" i="6"/>
  <c r="EQ51" i="6"/>
  <c r="DR33" i="6"/>
  <c r="DV33" i="6"/>
  <c r="DU121" i="6"/>
  <c r="DG121" i="6"/>
  <c r="EJ92" i="6"/>
  <c r="EK92" i="6" s="1"/>
  <c r="AJ92" i="6" s="1"/>
  <c r="EE43" i="6"/>
  <c r="CA43" i="6"/>
  <c r="DU176" i="6"/>
  <c r="CA203" i="6"/>
  <c r="EE203" i="6"/>
  <c r="DV82" i="6"/>
  <c r="DR82" i="6"/>
  <c r="EE179" i="6"/>
  <c r="CA169" i="6"/>
  <c r="EE169" i="6"/>
  <c r="ET160" i="6"/>
  <c r="DF132" i="6"/>
  <c r="DK132" i="6"/>
  <c r="DQ132" i="6"/>
  <c r="DM132" i="6"/>
  <c r="DX132" i="6" s="1"/>
  <c r="DP132" i="6"/>
  <c r="DJ132" i="6"/>
  <c r="DE132" i="6"/>
  <c r="DD132" i="6"/>
  <c r="DH132" i="6" s="1"/>
  <c r="DN132" i="6"/>
  <c r="DT132" i="6" s="1"/>
  <c r="DO132" i="6"/>
  <c r="DL132" i="6"/>
  <c r="DV124" i="6"/>
  <c r="DR124" i="6"/>
  <c r="EF99" i="6"/>
  <c r="EJ99" i="6" s="1"/>
  <c r="EK99" i="6" s="1"/>
  <c r="AJ99" i="6" s="1"/>
  <c r="ET99" i="6"/>
  <c r="DY77" i="6"/>
  <c r="EE174" i="6"/>
  <c r="CA174" i="6"/>
  <c r="EH179" i="6"/>
  <c r="DG173" i="6"/>
  <c r="DU173" i="6"/>
  <c r="DQ160" i="6"/>
  <c r="DJ160" i="6"/>
  <c r="DK160" i="6"/>
  <c r="DM160" i="6"/>
  <c r="DX160" i="6" s="1"/>
  <c r="DN160" i="6"/>
  <c r="DT160" i="6" s="1"/>
  <c r="DF160" i="6"/>
  <c r="DP160" i="6"/>
  <c r="DE160" i="6"/>
  <c r="DO160" i="6"/>
  <c r="DL160" i="6"/>
  <c r="DD160" i="6"/>
  <c r="DH160" i="6" s="1"/>
  <c r="DL107" i="6"/>
  <c r="DE107" i="6"/>
  <c r="DP107" i="6"/>
  <c r="DQ107" i="6"/>
  <c r="DJ107" i="6"/>
  <c r="DO107" i="6"/>
  <c r="DD107" i="6"/>
  <c r="DH107" i="6" s="1"/>
  <c r="DN107" i="6"/>
  <c r="DT107" i="6" s="1"/>
  <c r="DK107" i="6"/>
  <c r="DF107" i="6"/>
  <c r="DM107" i="6"/>
  <c r="DX107" i="6" s="1"/>
  <c r="EH47" i="6"/>
  <c r="DJ52" i="6"/>
  <c r="DL52" i="6"/>
  <c r="DF52" i="6"/>
  <c r="DQ52" i="6"/>
  <c r="DO52" i="6"/>
  <c r="DP52" i="6"/>
  <c r="DE52" i="6"/>
  <c r="DD52" i="6"/>
  <c r="DH52" i="6" s="1"/>
  <c r="DM52" i="6"/>
  <c r="DX52" i="6" s="1"/>
  <c r="DN52" i="6"/>
  <c r="DT52" i="6" s="1"/>
  <c r="DK52" i="6"/>
  <c r="CA45" i="6"/>
  <c r="EE45" i="6"/>
  <c r="EE83" i="6"/>
  <c r="ET172" i="6"/>
  <c r="EF172" i="6"/>
  <c r="DV166" i="6"/>
  <c r="ER158" i="6"/>
  <c r="ES158" i="6"/>
  <c r="DI158" i="6"/>
  <c r="EQ158" i="6"/>
  <c r="EE123" i="6"/>
  <c r="CA123" i="6"/>
  <c r="ET84" i="6"/>
  <c r="EE68" i="6"/>
  <c r="CA68" i="6"/>
  <c r="EQ186" i="6"/>
  <c r="ER138" i="6"/>
  <c r="DI138" i="6"/>
  <c r="EQ138" i="6"/>
  <c r="ES138" i="6"/>
  <c r="DI141" i="6"/>
  <c r="EF93" i="6"/>
  <c r="ET93" i="6"/>
  <c r="EH201" i="6"/>
  <c r="DP159" i="6"/>
  <c r="DL159" i="6"/>
  <c r="DM159" i="6"/>
  <c r="DX159" i="6" s="1"/>
  <c r="DN159" i="6"/>
  <c r="DT159" i="6" s="1"/>
  <c r="DQ159" i="6"/>
  <c r="DE159" i="6"/>
  <c r="DF159" i="6"/>
  <c r="DO159" i="6"/>
  <c r="DD159" i="6"/>
  <c r="DH159" i="6" s="1"/>
  <c r="DK159" i="6"/>
  <c r="DJ159" i="6"/>
  <c r="ET153" i="6"/>
  <c r="ET81" i="6"/>
  <c r="DL81" i="6"/>
  <c r="DQ81" i="6"/>
  <c r="DF81" i="6"/>
  <c r="DJ81" i="6"/>
  <c r="DE81" i="6"/>
  <c r="DN81" i="6"/>
  <c r="DT81" i="6" s="1"/>
  <c r="DM81" i="6"/>
  <c r="DX81" i="6" s="1"/>
  <c r="DO81" i="6"/>
  <c r="DK81" i="6"/>
  <c r="DP81" i="6"/>
  <c r="DD81" i="6"/>
  <c r="DH81" i="6" s="1"/>
  <c r="EH71" i="6"/>
  <c r="EJ71" i="6" s="1"/>
  <c r="EK71" i="6" s="1"/>
  <c r="AJ71" i="6" s="1"/>
  <c r="EE52" i="6"/>
  <c r="EH192" i="6"/>
  <c r="DU184" i="6"/>
  <c r="DG184" i="6"/>
  <c r="EH120" i="6"/>
  <c r="DM145" i="6"/>
  <c r="DX145" i="6" s="1"/>
  <c r="DD145" i="6"/>
  <c r="DH145" i="6" s="1"/>
  <c r="DJ145" i="6"/>
  <c r="DL145" i="6"/>
  <c r="DF145" i="6"/>
  <c r="DK145" i="6"/>
  <c r="DE145" i="6"/>
  <c r="DP145" i="6"/>
  <c r="DO145" i="6"/>
  <c r="DN145" i="6"/>
  <c r="DT145" i="6" s="1"/>
  <c r="DQ145" i="6"/>
  <c r="EE38" i="6"/>
  <c r="DU204" i="6"/>
  <c r="DG204" i="6"/>
  <c r="EE175" i="6"/>
  <c r="EH182" i="6"/>
  <c r="EF174" i="6"/>
  <c r="ET174" i="6"/>
  <c r="EG138" i="6"/>
  <c r="DR121" i="6"/>
  <c r="DV121" i="6"/>
  <c r="DV167" i="6"/>
  <c r="DR83" i="6"/>
  <c r="DV83" i="6"/>
  <c r="DW83" i="6" s="1"/>
  <c r="DU66" i="6"/>
  <c r="DG66" i="6"/>
  <c r="DR18" i="6"/>
  <c r="DV18" i="6"/>
  <c r="DI17" i="6"/>
  <c r="DW17" i="6" s="1"/>
  <c r="EB17" i="6" s="1"/>
  <c r="EO17" i="6" s="1"/>
  <c r="ER17" i="6"/>
  <c r="ES17" i="6"/>
  <c r="EQ17" i="6"/>
  <c r="DI93" i="6"/>
  <c r="ER93" i="6"/>
  <c r="ES93" i="6"/>
  <c r="EQ93" i="6"/>
  <c r="DU74" i="6"/>
  <c r="DG74" i="6"/>
  <c r="ER85" i="6"/>
  <c r="DI85" i="6"/>
  <c r="DW85" i="6" s="1"/>
  <c r="EB85" i="6" s="1"/>
  <c r="EO85" i="6" s="1"/>
  <c r="ES85" i="6"/>
  <c r="EQ85" i="6"/>
  <c r="DU60" i="6"/>
  <c r="DG60" i="6"/>
  <c r="DG61" i="6"/>
  <c r="DU61" i="6"/>
  <c r="DV46" i="6"/>
  <c r="EQ58" i="6"/>
  <c r="ER58" i="6"/>
  <c r="ES58" i="6"/>
  <c r="ES173" i="6"/>
  <c r="ER104" i="6"/>
  <c r="DG98" i="6"/>
  <c r="DU98" i="6"/>
  <c r="DI94" i="6"/>
  <c r="DG79" i="6"/>
  <c r="DU79" i="6"/>
  <c r="DG29" i="6"/>
  <c r="DU29" i="6"/>
  <c r="ER26" i="6"/>
  <c r="DI26" i="6"/>
  <c r="DW26" i="6" s="1"/>
  <c r="EB26" i="6" s="1"/>
  <c r="EO26" i="6" s="1"/>
  <c r="ES26" i="6"/>
  <c r="EQ26" i="6"/>
  <c r="DR147" i="6"/>
  <c r="DV147" i="6"/>
  <c r="EQ129" i="6"/>
  <c r="ER129" i="6"/>
  <c r="ES129" i="6"/>
  <c r="DI129" i="6"/>
  <c r="DI72" i="6"/>
  <c r="EQ72" i="6"/>
  <c r="DG69" i="6"/>
  <c r="DU69" i="6"/>
  <c r="DR48" i="6"/>
  <c r="DV48" i="6"/>
  <c r="ES157" i="6"/>
  <c r="DV154" i="6"/>
  <c r="DU152" i="6"/>
  <c r="DG152" i="6"/>
  <c r="DI125" i="6"/>
  <c r="DW125" i="6" s="1"/>
  <c r="EB125" i="6" s="1"/>
  <c r="EO125" i="6" s="1"/>
  <c r="ER125" i="6"/>
  <c r="EQ125" i="6"/>
  <c r="ES125" i="6"/>
  <c r="ER111" i="6"/>
  <c r="DV54" i="6"/>
  <c r="DG37" i="6"/>
  <c r="DU38" i="6"/>
  <c r="DG38" i="6"/>
  <c r="DR63" i="6"/>
  <c r="EG61" i="6"/>
  <c r="DG122" i="6"/>
  <c r="DU122" i="6"/>
  <c r="DG90" i="6"/>
  <c r="DU90" i="6"/>
  <c r="DV92" i="6"/>
  <c r="DV76" i="6"/>
  <c r="DR53" i="6"/>
  <c r="DV53" i="6"/>
  <c r="ER128" i="6"/>
  <c r="EQ128" i="6"/>
  <c r="ES128" i="6"/>
  <c r="DV99" i="6"/>
  <c r="DR99" i="6"/>
  <c r="ER89" i="6"/>
  <c r="DI89" i="6"/>
  <c r="EQ89" i="6"/>
  <c r="ES89" i="6"/>
  <c r="DV65" i="6"/>
  <c r="DI156" i="6"/>
  <c r="DU30" i="6"/>
  <c r="DY30" i="6" s="1"/>
  <c r="EA30" i="6" s="1"/>
  <c r="EM30" i="6" s="1"/>
  <c r="DG30" i="6"/>
  <c r="DU24" i="6"/>
  <c r="DY24" i="6" s="1"/>
  <c r="EA24" i="6" s="1"/>
  <c r="EM24" i="6" s="1"/>
  <c r="DG24" i="6"/>
  <c r="ER32" i="6"/>
  <c r="ES32" i="6"/>
  <c r="DI32" i="6"/>
  <c r="EQ32" i="6"/>
  <c r="DV32" i="6"/>
  <c r="DR32" i="6"/>
  <c r="DU20" i="6"/>
  <c r="DK16" i="6"/>
  <c r="DQ16" i="6"/>
  <c r="DV16" i="6" s="1"/>
  <c r="DP16" i="6"/>
  <c r="DM16" i="6"/>
  <c r="DX16" i="6" s="1"/>
  <c r="DE16" i="6"/>
  <c r="DU16" i="6" s="1"/>
  <c r="DN16" i="6"/>
  <c r="DT16" i="6" s="1"/>
  <c r="DO16" i="6"/>
  <c r="DJ16" i="6"/>
  <c r="BU16" i="6"/>
  <c r="DD16" i="6"/>
  <c r="DH16" i="6" s="1"/>
  <c r="BY16" i="6"/>
  <c r="BR16" i="6"/>
  <c r="BZ16" i="6"/>
  <c r="BW16" i="6"/>
  <c r="BO16" i="6"/>
  <c r="AF16" i="6" s="1"/>
  <c r="BT16" i="6"/>
  <c r="BQ16" i="6"/>
  <c r="BS16" i="6"/>
  <c r="BV16" i="6"/>
  <c r="BP16" i="6"/>
  <c r="I16" i="1"/>
  <c r="U17" i="1"/>
  <c r="U18" i="1"/>
  <c r="U19" i="1"/>
  <c r="U20" i="1"/>
  <c r="U21" i="1"/>
  <c r="U22" i="1"/>
  <c r="U23" i="1"/>
  <c r="U24" i="1"/>
  <c r="U25" i="1"/>
  <c r="U26" i="1"/>
  <c r="U27" i="1"/>
  <c r="U28" i="1"/>
  <c r="U29" i="1"/>
  <c r="U16" i="1"/>
  <c r="DY229" i="6" l="1"/>
  <c r="EA229" i="6" s="1"/>
  <c r="EM229" i="6" s="1"/>
  <c r="AR225" i="6"/>
  <c r="DW229" i="6"/>
  <c r="EB229" i="6" s="1"/>
  <c r="EO229" i="6" s="1"/>
  <c r="ER216" i="6"/>
  <c r="ES216" i="6"/>
  <c r="DI216" i="6"/>
  <c r="EQ216" i="6"/>
  <c r="EU217" i="6"/>
  <c r="ES218" i="6"/>
  <c r="DI218" i="6"/>
  <c r="ER218" i="6"/>
  <c r="EQ218" i="6"/>
  <c r="EU219" i="6"/>
  <c r="EU211" i="6"/>
  <c r="DY212" i="6"/>
  <c r="EA212" i="6" s="1"/>
  <c r="EM212" i="6" s="1"/>
  <c r="EU208" i="6"/>
  <c r="DR213" i="6"/>
  <c r="DV213" i="6"/>
  <c r="DW222" i="6"/>
  <c r="ER210" i="6"/>
  <c r="ES210" i="6"/>
  <c r="DI210" i="6"/>
  <c r="EQ210" i="6"/>
  <c r="DU218" i="6"/>
  <c r="DG218" i="6"/>
  <c r="EQ226" i="6"/>
  <c r="ER226" i="6"/>
  <c r="ES226" i="6"/>
  <c r="DI226" i="6"/>
  <c r="DR225" i="6"/>
  <c r="DV225" i="6"/>
  <c r="DV216" i="6"/>
  <c r="DR216" i="6"/>
  <c r="DG216" i="6"/>
  <c r="DU216" i="6"/>
  <c r="DV227" i="6"/>
  <c r="DR227" i="6"/>
  <c r="EJ228" i="6"/>
  <c r="EK228" i="6" s="1"/>
  <c r="AJ228" i="6" s="1"/>
  <c r="ER213" i="6"/>
  <c r="DI213" i="6"/>
  <c r="DW213" i="6" s="1"/>
  <c r="EB213" i="6" s="1"/>
  <c r="EO213" i="6" s="1"/>
  <c r="ES213" i="6"/>
  <c r="EQ213" i="6"/>
  <c r="DU210" i="6"/>
  <c r="DG210" i="6"/>
  <c r="DW217" i="6"/>
  <c r="EB217" i="6" s="1"/>
  <c r="EO217" i="6" s="1"/>
  <c r="DU226" i="6"/>
  <c r="DG226" i="6"/>
  <c r="ER227" i="6"/>
  <c r="DI227" i="6"/>
  <c r="ES227" i="6"/>
  <c r="EQ227" i="6"/>
  <c r="EJ211" i="6"/>
  <c r="EK211" i="6" s="1"/>
  <c r="AJ211" i="6" s="1"/>
  <c r="AR211" i="6" s="1"/>
  <c r="DW221" i="6"/>
  <c r="DU223" i="6"/>
  <c r="DG223" i="6"/>
  <c r="EJ226" i="6"/>
  <c r="EK226" i="6" s="1"/>
  <c r="AJ226" i="6" s="1"/>
  <c r="DR226" i="6"/>
  <c r="DV226" i="6"/>
  <c r="EU220" i="6"/>
  <c r="DU227" i="6"/>
  <c r="DG227" i="6"/>
  <c r="EJ218" i="6"/>
  <c r="EK218" i="6" s="1"/>
  <c r="AJ218" i="6" s="1"/>
  <c r="DI223" i="6"/>
  <c r="EQ223" i="6"/>
  <c r="ER223" i="6"/>
  <c r="ES223" i="6"/>
  <c r="DW215" i="6"/>
  <c r="AR224" i="6"/>
  <c r="ER225" i="6"/>
  <c r="DI225" i="6"/>
  <c r="DW225" i="6" s="1"/>
  <c r="EB225" i="6" s="1"/>
  <c r="EO225" i="6" s="1"/>
  <c r="ES225" i="6"/>
  <c r="EQ225" i="6"/>
  <c r="EJ217" i="6"/>
  <c r="EK217" i="6" s="1"/>
  <c r="AJ217" i="6" s="1"/>
  <c r="AR217" i="6" s="1"/>
  <c r="DY211" i="6"/>
  <c r="EA211" i="6" s="1"/>
  <c r="EM211" i="6" s="1"/>
  <c r="EU214" i="6"/>
  <c r="DW220" i="6"/>
  <c r="EB220" i="6" s="1"/>
  <c r="EO220" i="6" s="1"/>
  <c r="EJ221" i="6"/>
  <c r="EK221" i="6" s="1"/>
  <c r="AJ221" i="6" s="1"/>
  <c r="AR221" i="6" s="1"/>
  <c r="AR229" i="6"/>
  <c r="DW228" i="6"/>
  <c r="DW209" i="6"/>
  <c r="DY219" i="6"/>
  <c r="EA219" i="6" s="1"/>
  <c r="EM219" i="6" s="1"/>
  <c r="DG225" i="6"/>
  <c r="DU225" i="6"/>
  <c r="DY225" i="6" s="1"/>
  <c r="EA225" i="6" s="1"/>
  <c r="EM225" i="6" s="1"/>
  <c r="EU226" i="6"/>
  <c r="AR209" i="6"/>
  <c r="DV223" i="6"/>
  <c r="DR223" i="6"/>
  <c r="EU218" i="6"/>
  <c r="DU213" i="6"/>
  <c r="DY213" i="6" s="1"/>
  <c r="EA213" i="6" s="1"/>
  <c r="EM213" i="6" s="1"/>
  <c r="DG213" i="6"/>
  <c r="DV210" i="6"/>
  <c r="DR210" i="6"/>
  <c r="DV218" i="6"/>
  <c r="DR218" i="6"/>
  <c r="EE135" i="6"/>
  <c r="AF135" i="6"/>
  <c r="EE124" i="6"/>
  <c r="AF124" i="6"/>
  <c r="EE143" i="6"/>
  <c r="AF143" i="6"/>
  <c r="DI111" i="6"/>
  <c r="DW111" i="6" s="1"/>
  <c r="EB111" i="6" s="1"/>
  <c r="EO111" i="6" s="1"/>
  <c r="DR154" i="6"/>
  <c r="ES94" i="6"/>
  <c r="EJ192" i="6"/>
  <c r="EK192" i="6" s="1"/>
  <c r="AJ192" i="6" s="1"/>
  <c r="EQ196" i="6"/>
  <c r="ER63" i="6"/>
  <c r="ER36" i="6"/>
  <c r="EJ67" i="6"/>
  <c r="EK67" i="6" s="1"/>
  <c r="AJ67" i="6" s="1"/>
  <c r="CA93" i="6"/>
  <c r="EH118" i="6"/>
  <c r="CA142" i="6"/>
  <c r="EH77" i="6"/>
  <c r="EJ121" i="6"/>
  <c r="EK121" i="6" s="1"/>
  <c r="AJ121" i="6" s="1"/>
  <c r="EE130" i="6"/>
  <c r="AF130" i="6"/>
  <c r="EE188" i="6"/>
  <c r="AF188" i="6"/>
  <c r="CA83" i="6"/>
  <c r="EG59" i="6"/>
  <c r="EH95" i="6"/>
  <c r="EE158" i="6"/>
  <c r="AF158" i="6"/>
  <c r="EG63" i="6"/>
  <c r="EE204" i="6"/>
  <c r="AF204" i="6"/>
  <c r="CA80" i="6"/>
  <c r="DR116" i="6"/>
  <c r="EH163" i="6"/>
  <c r="EE207" i="6"/>
  <c r="AF207" i="6"/>
  <c r="EG58" i="6"/>
  <c r="DR175" i="6"/>
  <c r="DI119" i="6"/>
  <c r="DW119" i="6" s="1"/>
  <c r="EB119" i="6" s="1"/>
  <c r="EO119" i="6" s="1"/>
  <c r="EH55" i="6"/>
  <c r="AF162" i="6"/>
  <c r="EE162" i="6"/>
  <c r="EE167" i="6"/>
  <c r="AF167" i="6"/>
  <c r="EE82" i="6"/>
  <c r="AF82" i="6"/>
  <c r="ER72" i="6"/>
  <c r="EQ94" i="6"/>
  <c r="CA52" i="6"/>
  <c r="EF153" i="6"/>
  <c r="EB104" i="6"/>
  <c r="DR88" i="6"/>
  <c r="DW74" i="6"/>
  <c r="EB74" i="6" s="1"/>
  <c r="EO74" i="6" s="1"/>
  <c r="DI196" i="6"/>
  <c r="EJ193" i="6"/>
  <c r="EK193" i="6" s="1"/>
  <c r="AJ193" i="6" s="1"/>
  <c r="DG58" i="6"/>
  <c r="EF175" i="6"/>
  <c r="EE81" i="6"/>
  <c r="AF81" i="6"/>
  <c r="EE118" i="6"/>
  <c r="AF118" i="6"/>
  <c r="EE110" i="6"/>
  <c r="AF110" i="6"/>
  <c r="EF42" i="6"/>
  <c r="EJ34" i="6"/>
  <c r="EK34" i="6" s="1"/>
  <c r="AJ34" i="6" s="1"/>
  <c r="DR64" i="6"/>
  <c r="EE84" i="6"/>
  <c r="AF84" i="6"/>
  <c r="DW129" i="6"/>
  <c r="EB129" i="6" s="1"/>
  <c r="EO129" i="6" s="1"/>
  <c r="ER94" i="6"/>
  <c r="DR134" i="6"/>
  <c r="EH148" i="6"/>
  <c r="ES176" i="6"/>
  <c r="EB175" i="6"/>
  <c r="EO175" i="6" s="1"/>
  <c r="DR119" i="6"/>
  <c r="ES134" i="6"/>
  <c r="ER196" i="6"/>
  <c r="CA67" i="6"/>
  <c r="EJ51" i="6"/>
  <c r="EK51" i="6" s="1"/>
  <c r="AJ51" i="6" s="1"/>
  <c r="EF181" i="6"/>
  <c r="EU181" i="6" s="1"/>
  <c r="EG200" i="6"/>
  <c r="EJ200" i="6" s="1"/>
  <c r="EK200" i="6" s="1"/>
  <c r="AJ200" i="6" s="1"/>
  <c r="ES205" i="6"/>
  <c r="ET175" i="6"/>
  <c r="EU175" i="6" s="1"/>
  <c r="EE113" i="6"/>
  <c r="EH185" i="6"/>
  <c r="EH184" i="6"/>
  <c r="EJ91" i="6"/>
  <c r="EK91" i="6" s="1"/>
  <c r="AJ91" i="6" s="1"/>
  <c r="EE41" i="6"/>
  <c r="AF41" i="6"/>
  <c r="EH162" i="6"/>
  <c r="EE47" i="6"/>
  <c r="AF47" i="6"/>
  <c r="DR178" i="6"/>
  <c r="CA154" i="6"/>
  <c r="EJ30" i="6"/>
  <c r="EK30" i="6" s="1"/>
  <c r="AJ30" i="6" s="1"/>
  <c r="EJ19" i="6"/>
  <c r="EK19" i="6" s="1"/>
  <c r="AJ19" i="6" s="1"/>
  <c r="CA34" i="6"/>
  <c r="DR157" i="6"/>
  <c r="EH153" i="6"/>
  <c r="AF193" i="6"/>
  <c r="EE193" i="6"/>
  <c r="DW94" i="6"/>
  <c r="DW93" i="6"/>
  <c r="DG181" i="6"/>
  <c r="ER191" i="6"/>
  <c r="EQ134" i="6"/>
  <c r="CA33" i="6"/>
  <c r="EQ205" i="6"/>
  <c r="EH175" i="6"/>
  <c r="CA113" i="6"/>
  <c r="ET57" i="6"/>
  <c r="EF33" i="6"/>
  <c r="EE140" i="6"/>
  <c r="AF140" i="6"/>
  <c r="DG197" i="6"/>
  <c r="EH127" i="6"/>
  <c r="EJ127" i="6" s="1"/>
  <c r="EK127" i="6" s="1"/>
  <c r="AJ127" i="6" s="1"/>
  <c r="EE69" i="6"/>
  <c r="AF69" i="6"/>
  <c r="EF61" i="6"/>
  <c r="DI134" i="6"/>
  <c r="EH33" i="6"/>
  <c r="EJ33" i="6" s="1"/>
  <c r="EK33" i="6" s="1"/>
  <c r="AJ33" i="6" s="1"/>
  <c r="DG101" i="6"/>
  <c r="CA61" i="6"/>
  <c r="DG180" i="6"/>
  <c r="DV72" i="6"/>
  <c r="EF57" i="6"/>
  <c r="ES116" i="6"/>
  <c r="EE42" i="6"/>
  <c r="AF42" i="6"/>
  <c r="CA167" i="6"/>
  <c r="EH106" i="6"/>
  <c r="ET199" i="6"/>
  <c r="EU199" i="6" s="1"/>
  <c r="EE154" i="6"/>
  <c r="AF154" i="6"/>
  <c r="DI180" i="6"/>
  <c r="DR180" i="6"/>
  <c r="CA55" i="6"/>
  <c r="AF55" i="6"/>
  <c r="EE91" i="6"/>
  <c r="AF91" i="6"/>
  <c r="DR114" i="6"/>
  <c r="DR205" i="6"/>
  <c r="EH109" i="6"/>
  <c r="CA57" i="6"/>
  <c r="ER65" i="6"/>
  <c r="ES111" i="6"/>
  <c r="DR46" i="6"/>
  <c r="EH176" i="6"/>
  <c r="CA148" i="6"/>
  <c r="DI191" i="6"/>
  <c r="ET61" i="6"/>
  <c r="EU167" i="6"/>
  <c r="CA108" i="6"/>
  <c r="EF187" i="6"/>
  <c r="EJ187" i="6" s="1"/>
  <c r="EK187" i="6" s="1"/>
  <c r="AJ187" i="6" s="1"/>
  <c r="AR187" i="6" s="1"/>
  <c r="EF177" i="6"/>
  <c r="EU177" i="6" s="1"/>
  <c r="ES63" i="6"/>
  <c r="EQ36" i="6"/>
  <c r="ER205" i="6"/>
  <c r="EU154" i="6"/>
  <c r="EQ116" i="6"/>
  <c r="EE181" i="6"/>
  <c r="AF181" i="6"/>
  <c r="CA162" i="6"/>
  <c r="EH165" i="6"/>
  <c r="EH78" i="6"/>
  <c r="EF45" i="6"/>
  <c r="CA42" i="6"/>
  <c r="EG171" i="6"/>
  <c r="DG191" i="6"/>
  <c r="DR36" i="6"/>
  <c r="DR207" i="6"/>
  <c r="EG170" i="6"/>
  <c r="DG20" i="6"/>
  <c r="EH54" i="6"/>
  <c r="EJ54" i="6" s="1"/>
  <c r="EK54" i="6" s="1"/>
  <c r="AJ54" i="6" s="1"/>
  <c r="EE183" i="6"/>
  <c r="AF183" i="6"/>
  <c r="EJ182" i="6"/>
  <c r="EK182" i="6" s="1"/>
  <c r="AJ182" i="6" s="1"/>
  <c r="AR182" i="6" s="1"/>
  <c r="EH177" i="6"/>
  <c r="EJ177" i="6" s="1"/>
  <c r="EK177" i="6" s="1"/>
  <c r="AJ177" i="6" s="1"/>
  <c r="EB38" i="6"/>
  <c r="EH160" i="6"/>
  <c r="ES191" i="6"/>
  <c r="DV63" i="6"/>
  <c r="ES72" i="6"/>
  <c r="EA77" i="6"/>
  <c r="EM77" i="6" s="1"/>
  <c r="DY100" i="6"/>
  <c r="EA100" i="6" s="1"/>
  <c r="EM100" i="6" s="1"/>
  <c r="DR58" i="6"/>
  <c r="EJ76" i="6"/>
  <c r="EK76" i="6" s="1"/>
  <c r="AJ76" i="6" s="1"/>
  <c r="EF179" i="6"/>
  <c r="CA176" i="6"/>
  <c r="DI128" i="6"/>
  <c r="DW128" i="6" s="1"/>
  <c r="EB128" i="6" s="1"/>
  <c r="EO128" i="6" s="1"/>
  <c r="EE189" i="6"/>
  <c r="AF189" i="6"/>
  <c r="EE93" i="6"/>
  <c r="AF93" i="6"/>
  <c r="DR98" i="6"/>
  <c r="ER47" i="6"/>
  <c r="EE53" i="6"/>
  <c r="AF53" i="6"/>
  <c r="EG109" i="6"/>
  <c r="EE109" i="6"/>
  <c r="AF109" i="6"/>
  <c r="EG153" i="6"/>
  <c r="EG176" i="6"/>
  <c r="EJ80" i="6"/>
  <c r="EK80" i="6" s="1"/>
  <c r="AJ80" i="6" s="1"/>
  <c r="ES110" i="6"/>
  <c r="EQ180" i="6"/>
  <c r="EJ148" i="6"/>
  <c r="EK148" i="6" s="1"/>
  <c r="AJ148" i="6" s="1"/>
  <c r="ET188" i="6"/>
  <c r="ER176" i="6"/>
  <c r="DR20" i="6"/>
  <c r="DU178" i="6"/>
  <c r="DR203" i="6"/>
  <c r="DW56" i="6"/>
  <c r="EB56" i="6" s="1"/>
  <c r="EO56" i="6" s="1"/>
  <c r="DV194" i="6"/>
  <c r="DW194" i="6" s="1"/>
  <c r="DU188" i="6"/>
  <c r="DY188" i="6" s="1"/>
  <c r="EA188" i="6" s="1"/>
  <c r="EM188" i="6" s="1"/>
  <c r="DG167" i="6"/>
  <c r="ES64" i="6"/>
  <c r="ES23" i="6"/>
  <c r="ET109" i="6"/>
  <c r="EJ141" i="6"/>
  <c r="EK141" i="6" s="1"/>
  <c r="AJ141" i="6" s="1"/>
  <c r="DW152" i="6"/>
  <c r="EQ119" i="6"/>
  <c r="EF135" i="6"/>
  <c r="EJ135" i="6" s="1"/>
  <c r="EK135" i="6" s="1"/>
  <c r="AJ135" i="6" s="1"/>
  <c r="CA152" i="6"/>
  <c r="EJ35" i="6"/>
  <c r="EK35" i="6" s="1"/>
  <c r="AJ35" i="6" s="1"/>
  <c r="AR35" i="6" s="1"/>
  <c r="EH189" i="6"/>
  <c r="EH136" i="6"/>
  <c r="EH88" i="6"/>
  <c r="EH181" i="6"/>
  <c r="EJ181" i="6" s="1"/>
  <c r="EK181" i="6" s="1"/>
  <c r="AJ181" i="6" s="1"/>
  <c r="AR181" i="6" s="1"/>
  <c r="EF140" i="6"/>
  <c r="EU140" i="6" s="1"/>
  <c r="CA38" i="6"/>
  <c r="EH171" i="6"/>
  <c r="CA47" i="6"/>
  <c r="EH131" i="6"/>
  <c r="EG62" i="6"/>
  <c r="EH103" i="6"/>
  <c r="ET80" i="6"/>
  <c r="EU80" i="6" s="1"/>
  <c r="CA204" i="6"/>
  <c r="EG137" i="6"/>
  <c r="CA207" i="6"/>
  <c r="DR167" i="6"/>
  <c r="EQ110" i="6"/>
  <c r="DR101" i="6"/>
  <c r="DY43" i="6"/>
  <c r="EA43" i="6" s="1"/>
  <c r="EM43" i="6" s="1"/>
  <c r="EU71" i="6"/>
  <c r="EF163" i="6"/>
  <c r="EJ163" i="6" s="1"/>
  <c r="EK163" i="6" s="1"/>
  <c r="AJ163" i="6" s="1"/>
  <c r="EB186" i="6"/>
  <c r="EO186" i="6" s="1"/>
  <c r="DG178" i="6"/>
  <c r="DR56" i="6"/>
  <c r="EJ125" i="6"/>
  <c r="EK125" i="6" s="1"/>
  <c r="AJ125" i="6" s="1"/>
  <c r="AR125" i="6" s="1"/>
  <c r="DR194" i="6"/>
  <c r="CA163" i="6"/>
  <c r="DR156" i="6"/>
  <c r="DV144" i="6"/>
  <c r="EQ23" i="6"/>
  <c r="EF109" i="6"/>
  <c r="EJ109" i="6" s="1"/>
  <c r="EK109" i="6" s="1"/>
  <c r="AJ109" i="6" s="1"/>
  <c r="EU73" i="6"/>
  <c r="CA112" i="6"/>
  <c r="CA76" i="6"/>
  <c r="EH81" i="6"/>
  <c r="ES87" i="6"/>
  <c r="CA201" i="6"/>
  <c r="EG114" i="6"/>
  <c r="DR128" i="6"/>
  <c r="EH105" i="6"/>
  <c r="EG64" i="6"/>
  <c r="EQ16" i="6"/>
  <c r="ET53" i="6"/>
  <c r="EF53" i="6"/>
  <c r="EJ53" i="6" s="1"/>
  <c r="EK53" i="6" s="1"/>
  <c r="AJ53" i="6" s="1"/>
  <c r="EH207" i="6"/>
  <c r="EH137" i="6"/>
  <c r="AR51" i="6"/>
  <c r="ES156" i="6"/>
  <c r="DY38" i="6"/>
  <c r="EA38" i="6" s="1"/>
  <c r="EM38" i="6" s="1"/>
  <c r="EQ194" i="6"/>
  <c r="CA40" i="6"/>
  <c r="ET163" i="6"/>
  <c r="CA184" i="6"/>
  <c r="DU203" i="6"/>
  <c r="ER64" i="6"/>
  <c r="ER23" i="6"/>
  <c r="EJ137" i="6"/>
  <c r="EK137" i="6" s="1"/>
  <c r="AJ137" i="6" s="1"/>
  <c r="CA155" i="6"/>
  <c r="CA91" i="6"/>
  <c r="ES119" i="6"/>
  <c r="DV108" i="6"/>
  <c r="EH39" i="6"/>
  <c r="CA84" i="6"/>
  <c r="CA187" i="6"/>
  <c r="EG132" i="6"/>
  <c r="EH93" i="6"/>
  <c r="CA101" i="6"/>
  <c r="EG48" i="6"/>
  <c r="ET45" i="6"/>
  <c r="DY128" i="6"/>
  <c r="EA128" i="6" s="1"/>
  <c r="EM128" i="6" s="1"/>
  <c r="CA82" i="6"/>
  <c r="CA41" i="6"/>
  <c r="EG89" i="6"/>
  <c r="EG27" i="6"/>
  <c r="ET55" i="6"/>
  <c r="EJ188" i="6"/>
  <c r="EK188" i="6" s="1"/>
  <c r="AJ188" i="6" s="1"/>
  <c r="ES197" i="6"/>
  <c r="EO104" i="6"/>
  <c r="ES194" i="6"/>
  <c r="DG128" i="6"/>
  <c r="DW183" i="6"/>
  <c r="EB183" i="6" s="1"/>
  <c r="EO183" i="6" s="1"/>
  <c r="EJ158" i="6"/>
  <c r="EK158" i="6" s="1"/>
  <c r="AJ158" i="6" s="1"/>
  <c r="AR158" i="6" s="1"/>
  <c r="EF155" i="6"/>
  <c r="DY108" i="6"/>
  <c r="DY189" i="6"/>
  <c r="DU191" i="6"/>
  <c r="DR111" i="6"/>
  <c r="EJ126" i="6"/>
  <c r="EK126" i="6" s="1"/>
  <c r="AJ126" i="6" s="1"/>
  <c r="EQ64" i="6"/>
  <c r="DR183" i="6"/>
  <c r="EQ108" i="6"/>
  <c r="ER119" i="6"/>
  <c r="DR108" i="6"/>
  <c r="AR74" i="6"/>
  <c r="DU111" i="6"/>
  <c r="EU130" i="6"/>
  <c r="EF59" i="6"/>
  <c r="EH112" i="6"/>
  <c r="DR161" i="6"/>
  <c r="DR110" i="6"/>
  <c r="DI110" i="6"/>
  <c r="DW110" i="6" s="1"/>
  <c r="DR144" i="6"/>
  <c r="EF204" i="6"/>
  <c r="EU204" i="6" s="1"/>
  <c r="EH204" i="6"/>
  <c r="EJ204" i="6" s="1"/>
  <c r="EK204" i="6" s="1"/>
  <c r="AJ204" i="6" s="1"/>
  <c r="EJ45" i="6"/>
  <c r="EK45" i="6" s="1"/>
  <c r="AJ45" i="6" s="1"/>
  <c r="AR45" i="6" s="1"/>
  <c r="EQ156" i="6"/>
  <c r="EF58" i="6"/>
  <c r="EJ58" i="6" s="1"/>
  <c r="EK58" i="6" s="1"/>
  <c r="AJ58" i="6" s="1"/>
  <c r="AR58" i="6" s="1"/>
  <c r="DR176" i="6"/>
  <c r="EJ179" i="6"/>
  <c r="EK179" i="6" s="1"/>
  <c r="AJ179" i="6" s="1"/>
  <c r="DI65" i="6"/>
  <c r="DW65" i="6" s="1"/>
  <c r="EB65" i="6" s="1"/>
  <c r="EO65" i="6" s="1"/>
  <c r="EQ197" i="6"/>
  <c r="DG119" i="6"/>
  <c r="EJ140" i="6"/>
  <c r="EK140" i="6" s="1"/>
  <c r="AJ140" i="6" s="1"/>
  <c r="DY26" i="6"/>
  <c r="CA109" i="6"/>
  <c r="DV64" i="6"/>
  <c r="EU113" i="6"/>
  <c r="EQ144" i="6"/>
  <c r="DW108" i="6"/>
  <c r="ET52" i="6"/>
  <c r="EU97" i="6"/>
  <c r="EF199" i="6"/>
  <c r="EF159" i="6"/>
  <c r="EJ159" i="6" s="1"/>
  <c r="EK159" i="6" s="1"/>
  <c r="AJ159" i="6" s="1"/>
  <c r="EH94" i="6"/>
  <c r="EQ45" i="6"/>
  <c r="EG88" i="6"/>
  <c r="CA131" i="6"/>
  <c r="CA117" i="6"/>
  <c r="DW176" i="6"/>
  <c r="EB176" i="6" s="1"/>
  <c r="EO176" i="6" s="1"/>
  <c r="EF127" i="6"/>
  <c r="ET127" i="6"/>
  <c r="EU127" i="6" s="1"/>
  <c r="EF162" i="6"/>
  <c r="EJ162" i="6" s="1"/>
  <c r="EK162" i="6" s="1"/>
  <c r="AJ162" i="6" s="1"/>
  <c r="ET162" i="6"/>
  <c r="EU162" i="6" s="1"/>
  <c r="CA115" i="6"/>
  <c r="EE115" i="6"/>
  <c r="EG52" i="6"/>
  <c r="ER156" i="6"/>
  <c r="EB93" i="6"/>
  <c r="EO93" i="6" s="1"/>
  <c r="EE55" i="6"/>
  <c r="ES65" i="6"/>
  <c r="ES180" i="6"/>
  <c r="ER197" i="6"/>
  <c r="EJ190" i="6"/>
  <c r="EK190" i="6" s="1"/>
  <c r="AJ190" i="6" s="1"/>
  <c r="AR43" i="6"/>
  <c r="EB184" i="6"/>
  <c r="EO184" i="6" s="1"/>
  <c r="EF184" i="6"/>
  <c r="ES108" i="6"/>
  <c r="EF52" i="6"/>
  <c r="EJ52" i="6" s="1"/>
  <c r="EK52" i="6" s="1"/>
  <c r="AJ52" i="6" s="1"/>
  <c r="EH199" i="6"/>
  <c r="EJ199" i="6" s="1"/>
  <c r="EK199" i="6" s="1"/>
  <c r="AJ199" i="6" s="1"/>
  <c r="EH46" i="6"/>
  <c r="CA135" i="6"/>
  <c r="EH62" i="6"/>
  <c r="DG87" i="6"/>
  <c r="EU55" i="6"/>
  <c r="EG57" i="6"/>
  <c r="EJ57" i="6" s="1"/>
  <c r="EK57" i="6" s="1"/>
  <c r="AJ57" i="6" s="1"/>
  <c r="DR65" i="6"/>
  <c r="EU153" i="6"/>
  <c r="EQ176" i="6"/>
  <c r="DW144" i="6"/>
  <c r="EB144" i="6" s="1"/>
  <c r="EO144" i="6" s="1"/>
  <c r="EU51" i="6"/>
  <c r="EU111" i="6"/>
  <c r="DW207" i="6"/>
  <c r="EB207" i="6" s="1"/>
  <c r="EO207" i="6" s="1"/>
  <c r="EH40" i="6"/>
  <c r="EJ40" i="6" s="1"/>
  <c r="EK40" i="6" s="1"/>
  <c r="AJ40" i="6" s="1"/>
  <c r="EH116" i="6"/>
  <c r="CA199" i="6"/>
  <c r="EG202" i="6"/>
  <c r="EH145" i="6"/>
  <c r="EJ145" i="6" s="1"/>
  <c r="EK145" i="6" s="1"/>
  <c r="AJ145" i="6" s="1"/>
  <c r="EB157" i="6"/>
  <c r="EH202" i="6"/>
  <c r="EG102" i="6"/>
  <c r="EH124" i="6"/>
  <c r="EH130" i="6"/>
  <c r="EJ130" i="6" s="1"/>
  <c r="EK130" i="6" s="1"/>
  <c r="AJ130" i="6" s="1"/>
  <c r="EF41" i="6"/>
  <c r="DR166" i="6"/>
  <c r="CA177" i="6"/>
  <c r="EG94" i="6"/>
  <c r="EH18" i="6"/>
  <c r="EJ149" i="6"/>
  <c r="EK149" i="6" s="1"/>
  <c r="AJ149" i="6" s="1"/>
  <c r="EF118" i="6"/>
  <c r="EJ118" i="6" s="1"/>
  <c r="EK118" i="6" s="1"/>
  <c r="AJ118" i="6" s="1"/>
  <c r="EF115" i="6"/>
  <c r="EJ115" i="6" s="1"/>
  <c r="EK115" i="6" s="1"/>
  <c r="AJ115" i="6" s="1"/>
  <c r="ET115" i="6"/>
  <c r="ET207" i="6"/>
  <c r="EU207" i="6" s="1"/>
  <c r="EJ143" i="6"/>
  <c r="EK143" i="6" s="1"/>
  <c r="AJ143" i="6" s="1"/>
  <c r="CA195" i="6"/>
  <c r="EE195" i="6"/>
  <c r="ET122" i="6"/>
  <c r="EF122" i="6"/>
  <c r="ET185" i="6"/>
  <c r="EF185" i="6"/>
  <c r="EJ185" i="6" s="1"/>
  <c r="EK185" i="6" s="1"/>
  <c r="AJ185" i="6" s="1"/>
  <c r="CA139" i="6"/>
  <c r="EE139" i="6"/>
  <c r="EF191" i="6"/>
  <c r="ET191" i="6"/>
  <c r="DG201" i="6"/>
  <c r="DU201" i="6"/>
  <c r="EO157" i="6"/>
  <c r="EG104" i="6"/>
  <c r="CA151" i="6"/>
  <c r="EE151" i="6"/>
  <c r="EE90" i="6"/>
  <c r="CA90" i="6"/>
  <c r="ET197" i="6"/>
  <c r="EF197" i="6"/>
  <c r="CA48" i="6"/>
  <c r="EE48" i="6"/>
  <c r="ET98" i="6"/>
  <c r="EF98" i="6"/>
  <c r="CA98" i="6"/>
  <c r="EE98" i="6"/>
  <c r="ET64" i="6"/>
  <c r="EF64" i="6"/>
  <c r="CA168" i="6"/>
  <c r="CA183" i="6"/>
  <c r="EG183" i="6"/>
  <c r="CA18" i="6"/>
  <c r="EE18" i="6"/>
  <c r="CA158" i="6"/>
  <c r="CA186" i="6"/>
  <c r="EE186" i="6"/>
  <c r="ET108" i="6"/>
  <c r="EF108" i="6"/>
  <c r="EJ108" i="6" s="1"/>
  <c r="EK108" i="6" s="1"/>
  <c r="AJ108" i="6" s="1"/>
  <c r="AR108" i="6" s="1"/>
  <c r="EG131" i="6"/>
  <c r="EH197" i="6"/>
  <c r="DU110" i="6"/>
  <c r="DG110" i="6"/>
  <c r="EF151" i="6"/>
  <c r="ET151" i="6"/>
  <c r="EF206" i="6"/>
  <c r="ET206" i="6"/>
  <c r="EF70" i="6"/>
  <c r="ET70" i="6"/>
  <c r="ET58" i="6"/>
  <c r="EU58" i="6" s="1"/>
  <c r="DV87" i="6"/>
  <c r="EF84" i="6"/>
  <c r="EJ84" i="6" s="1"/>
  <c r="EK84" i="6" s="1"/>
  <c r="AJ84" i="6" s="1"/>
  <c r="DW105" i="6"/>
  <c r="EB105" i="6" s="1"/>
  <c r="EO105" i="6" s="1"/>
  <c r="CA170" i="6"/>
  <c r="EJ166" i="6"/>
  <c r="EK166" i="6" s="1"/>
  <c r="AJ166" i="6" s="1"/>
  <c r="DW173" i="6"/>
  <c r="EJ56" i="6"/>
  <c r="EK56" i="6" s="1"/>
  <c r="AJ56" i="6" s="1"/>
  <c r="AR56" i="6" s="1"/>
  <c r="CA145" i="6"/>
  <c r="DY193" i="6"/>
  <c r="EA193" i="6" s="1"/>
  <c r="EM193" i="6" s="1"/>
  <c r="CA118" i="6"/>
  <c r="EB152" i="6"/>
  <c r="EO152" i="6" s="1"/>
  <c r="DR87" i="6"/>
  <c r="EQ141" i="6"/>
  <c r="DY173" i="6"/>
  <c r="EA173" i="6" s="1"/>
  <c r="EM173" i="6" s="1"/>
  <c r="DG176" i="6"/>
  <c r="ES47" i="6"/>
  <c r="DR191" i="6"/>
  <c r="AR50" i="6"/>
  <c r="EU150" i="6"/>
  <c r="EU134" i="6"/>
  <c r="EU56" i="6"/>
  <c r="EB189" i="6"/>
  <c r="EO189" i="6" s="1"/>
  <c r="DU87" i="6"/>
  <c r="DW139" i="6"/>
  <c r="EB139" i="6" s="1"/>
  <c r="EO139" i="6" s="1"/>
  <c r="EH38" i="6"/>
  <c r="EJ38" i="6" s="1"/>
  <c r="EK38" i="6" s="1"/>
  <c r="AJ38" i="6" s="1"/>
  <c r="AR38" i="6" s="1"/>
  <c r="EF83" i="6"/>
  <c r="EU83" i="6" s="1"/>
  <c r="DV47" i="6"/>
  <c r="DW37" i="6"/>
  <c r="DY35" i="6"/>
  <c r="EA35" i="6" s="1"/>
  <c r="EM35" i="6" s="1"/>
  <c r="CA143" i="6"/>
  <c r="EU44" i="6"/>
  <c r="EF38" i="6"/>
  <c r="DW198" i="6"/>
  <c r="EB198" i="6" s="1"/>
  <c r="EO198" i="6" s="1"/>
  <c r="DW96" i="6"/>
  <c r="EB96" i="6" s="1"/>
  <c r="EO96" i="6" s="1"/>
  <c r="EU91" i="6"/>
  <c r="DR201" i="6"/>
  <c r="EJ156" i="6"/>
  <c r="EK156" i="6" s="1"/>
  <c r="AJ156" i="6" s="1"/>
  <c r="DW185" i="6"/>
  <c r="EB185" i="6" s="1"/>
  <c r="EO185" i="6" s="1"/>
  <c r="ES130" i="6"/>
  <c r="EG152" i="6"/>
  <c r="EF116" i="6"/>
  <c r="ET116" i="6"/>
  <c r="EG93" i="6"/>
  <c r="EG112" i="6"/>
  <c r="EJ112" i="6" s="1"/>
  <c r="EK112" i="6" s="1"/>
  <c r="AJ112" i="6" s="1"/>
  <c r="EF119" i="6"/>
  <c r="EJ119" i="6" s="1"/>
  <c r="EK119" i="6" s="1"/>
  <c r="AJ119" i="6" s="1"/>
  <c r="ET119" i="6"/>
  <c r="EU119" i="6" s="1"/>
  <c r="ET88" i="6"/>
  <c r="EF88" i="6"/>
  <c r="CA122" i="6"/>
  <c r="EE122" i="6"/>
  <c r="CA194" i="6"/>
  <c r="EE194" i="6"/>
  <c r="EG106" i="6"/>
  <c r="EG39" i="6"/>
  <c r="ET173" i="6"/>
  <c r="EF173" i="6"/>
  <c r="EG65" i="6"/>
  <c r="EU65" i="6" s="1"/>
  <c r="EE23" i="6"/>
  <c r="CA23" i="6"/>
  <c r="EF104" i="6"/>
  <c r="ET104" i="6"/>
  <c r="EG90" i="6"/>
  <c r="DR177" i="6"/>
  <c r="EF189" i="6"/>
  <c r="ET189" i="6"/>
  <c r="EG101" i="6"/>
  <c r="EH98" i="6"/>
  <c r="EG98" i="6"/>
  <c r="EH59" i="6"/>
  <c r="EH180" i="6"/>
  <c r="EH64" i="6"/>
  <c r="EF89" i="6"/>
  <c r="ET89" i="6"/>
  <c r="EH183" i="6"/>
  <c r="ET59" i="6"/>
  <c r="EJ136" i="6"/>
  <c r="EK136" i="6" s="1"/>
  <c r="AJ136" i="6" s="1"/>
  <c r="EJ142" i="6"/>
  <c r="EK142" i="6" s="1"/>
  <c r="AJ142" i="6" s="1"/>
  <c r="EE191" i="6"/>
  <c r="CA191" i="6"/>
  <c r="DZ128" i="6"/>
  <c r="EA189" i="6"/>
  <c r="EM189" i="6" s="1"/>
  <c r="CA58" i="6"/>
  <c r="EU166" i="6"/>
  <c r="DR47" i="6"/>
  <c r="EB23" i="6"/>
  <c r="EO23" i="6" s="1"/>
  <c r="EF65" i="6"/>
  <c r="DR45" i="6"/>
  <c r="EB58" i="6"/>
  <c r="EO58" i="6" s="1"/>
  <c r="EF81" i="6"/>
  <c r="EU81" i="6" s="1"/>
  <c r="ES141" i="6"/>
  <c r="DZ157" i="6"/>
  <c r="EF170" i="6"/>
  <c r="DW47" i="6"/>
  <c r="EU28" i="6"/>
  <c r="EQ87" i="6"/>
  <c r="DR197" i="6"/>
  <c r="EU126" i="6"/>
  <c r="EJ167" i="6"/>
  <c r="EK167" i="6" s="1"/>
  <c r="AJ167" i="6" s="1"/>
  <c r="DZ100" i="6"/>
  <c r="EJ20" i="6"/>
  <c r="EK20" i="6" s="1"/>
  <c r="AJ20" i="6" s="1"/>
  <c r="EH42" i="6"/>
  <c r="EE199" i="6"/>
  <c r="DY17" i="6"/>
  <c r="EA17" i="6" s="1"/>
  <c r="EM17" i="6" s="1"/>
  <c r="CA136" i="6"/>
  <c r="EU24" i="6"/>
  <c r="DW204" i="6"/>
  <c r="EB204" i="6" s="1"/>
  <c r="EO204" i="6" s="1"/>
  <c r="DW142" i="6"/>
  <c r="EB142" i="6" s="1"/>
  <c r="EO142" i="6" s="1"/>
  <c r="DR131" i="6"/>
  <c r="EH84" i="6"/>
  <c r="DR141" i="6"/>
  <c r="DW116" i="6"/>
  <c r="EB116" i="6" s="1"/>
  <c r="EO116" i="6" s="1"/>
  <c r="EQ130" i="6"/>
  <c r="EH195" i="6"/>
  <c r="CA140" i="6"/>
  <c r="CA88" i="6"/>
  <c r="EE88" i="6"/>
  <c r="EH122" i="6"/>
  <c r="EE77" i="6"/>
  <c r="CA77" i="6"/>
  <c r="ET106" i="6"/>
  <c r="EF106" i="6"/>
  <c r="EJ106" i="6" s="1"/>
  <c r="EK106" i="6" s="1"/>
  <c r="AJ106" i="6" s="1"/>
  <c r="AR106" i="6" s="1"/>
  <c r="EH114" i="6"/>
  <c r="EF165" i="6"/>
  <c r="ET165" i="6"/>
  <c r="EH139" i="6"/>
  <c r="ES201" i="6"/>
  <c r="EQ201" i="6"/>
  <c r="ER201" i="6"/>
  <c r="DI201" i="6"/>
  <c r="CA78" i="6"/>
  <c r="EE78" i="6"/>
  <c r="CA173" i="6"/>
  <c r="EE173" i="6"/>
  <c r="ET202" i="6"/>
  <c r="EF202" i="6"/>
  <c r="EJ202" i="6" s="1"/>
  <c r="EK202" i="6" s="1"/>
  <c r="AJ202" i="6" s="1"/>
  <c r="ET23" i="6"/>
  <c r="EF23" i="6"/>
  <c r="EH104" i="6"/>
  <c r="EH151" i="6"/>
  <c r="EH102" i="6"/>
  <c r="EH132" i="6"/>
  <c r="EE86" i="6"/>
  <c r="CA86" i="6"/>
  <c r="EF105" i="6"/>
  <c r="ET105" i="6"/>
  <c r="EG180" i="6"/>
  <c r="CA89" i="6"/>
  <c r="EH168" i="6"/>
  <c r="ET168" i="6"/>
  <c r="EF168" i="6"/>
  <c r="EH27" i="6"/>
  <c r="EH25" i="6"/>
  <c r="EG25" i="6"/>
  <c r="EH147" i="6"/>
  <c r="EH206" i="6"/>
  <c r="EJ206" i="6" s="1"/>
  <c r="EK206" i="6" s="1"/>
  <c r="AJ206" i="6" s="1"/>
  <c r="ET131" i="6"/>
  <c r="EF131" i="6"/>
  <c r="EJ131" i="6" s="1"/>
  <c r="EK131" i="6" s="1"/>
  <c r="AJ131" i="6" s="1"/>
  <c r="AR131" i="6" s="1"/>
  <c r="EH117" i="6"/>
  <c r="EE63" i="6"/>
  <c r="CA63" i="6"/>
  <c r="CA178" i="6"/>
  <c r="CA102" i="6"/>
  <c r="EE102" i="6"/>
  <c r="CA197" i="6"/>
  <c r="EE197" i="6"/>
  <c r="EM157" i="6"/>
  <c r="CA119" i="6"/>
  <c r="DW191" i="6"/>
  <c r="EB191" i="6" s="1"/>
  <c r="EO191" i="6" s="1"/>
  <c r="ER87" i="6"/>
  <c r="DW61" i="6"/>
  <c r="EB61" i="6" s="1"/>
  <c r="EO61" i="6" s="1"/>
  <c r="EJ60" i="6"/>
  <c r="EK60" i="6" s="1"/>
  <c r="AJ60" i="6" s="1"/>
  <c r="DY156" i="6"/>
  <c r="EA156" i="6" s="1"/>
  <c r="EM156" i="6" s="1"/>
  <c r="AR17" i="6"/>
  <c r="EH41" i="6"/>
  <c r="EJ41" i="6" s="1"/>
  <c r="EK41" i="6" s="1"/>
  <c r="AJ41" i="6" s="1"/>
  <c r="EH152" i="6"/>
  <c r="EF195" i="6"/>
  <c r="ET195" i="6"/>
  <c r="EG84" i="6"/>
  <c r="ET157" i="6"/>
  <c r="EU157" i="6" s="1"/>
  <c r="EF157" i="6"/>
  <c r="ER177" i="6"/>
  <c r="DI177" i="6"/>
  <c r="DW177" i="6" s="1"/>
  <c r="EB177" i="6" s="1"/>
  <c r="EO177" i="6" s="1"/>
  <c r="ES177" i="6"/>
  <c r="EQ177" i="6"/>
  <c r="CA185" i="6"/>
  <c r="EE185" i="6"/>
  <c r="EH66" i="6"/>
  <c r="ET194" i="6"/>
  <c r="EF194" i="6"/>
  <c r="CA106" i="6"/>
  <c r="EE106" i="6"/>
  <c r="EG165" i="6"/>
  <c r="CA124" i="6"/>
  <c r="EH29" i="6"/>
  <c r="EE65" i="6"/>
  <c r="CA65" i="6"/>
  <c r="EH23" i="6"/>
  <c r="ET102" i="6"/>
  <c r="EF102" i="6"/>
  <c r="EH101" i="6"/>
  <c r="EF48" i="6"/>
  <c r="EH48" i="6"/>
  <c r="EJ48" i="6" s="1"/>
  <c r="EK48" i="6" s="1"/>
  <c r="AJ48" i="6" s="1"/>
  <c r="CA59" i="6"/>
  <c r="EE59" i="6"/>
  <c r="CA180" i="6"/>
  <c r="EE180" i="6"/>
  <c r="EJ64" i="6"/>
  <c r="EK64" i="6" s="1"/>
  <c r="AJ64" i="6" s="1"/>
  <c r="EF95" i="6"/>
  <c r="ET95" i="6"/>
  <c r="EF183" i="6"/>
  <c r="ET183" i="6"/>
  <c r="EE94" i="6"/>
  <c r="CA94" i="6"/>
  <c r="ET72" i="6"/>
  <c r="EF72" i="6"/>
  <c r="EG147" i="6"/>
  <c r="EE206" i="6"/>
  <c r="CA206" i="6"/>
  <c r="CA70" i="6"/>
  <c r="EE70" i="6"/>
  <c r="ET63" i="6"/>
  <c r="EF63" i="6"/>
  <c r="DZ77" i="6"/>
  <c r="EU143" i="6"/>
  <c r="EF90" i="6"/>
  <c r="ET90" i="6"/>
  <c r="ET180" i="6"/>
  <c r="EF180" i="6"/>
  <c r="CA27" i="6"/>
  <c r="EE27" i="6"/>
  <c r="EJ93" i="6"/>
  <c r="EK93" i="6" s="1"/>
  <c r="AJ93" i="6" s="1"/>
  <c r="AR93" i="6" s="1"/>
  <c r="DW45" i="6"/>
  <c r="EB45" i="6" s="1"/>
  <c r="EO45" i="6" s="1"/>
  <c r="EB188" i="6"/>
  <c r="EO188" i="6" s="1"/>
  <c r="EJ201" i="6"/>
  <c r="EK201" i="6" s="1"/>
  <c r="AJ201" i="6" s="1"/>
  <c r="EU172" i="6"/>
  <c r="EO38" i="6"/>
  <c r="DW180" i="6"/>
  <c r="EB180" i="6" s="1"/>
  <c r="EO180" i="6" s="1"/>
  <c r="DW197" i="6"/>
  <c r="EB197" i="6" s="1"/>
  <c r="EO197" i="6" s="1"/>
  <c r="EU159" i="6"/>
  <c r="EU188" i="6"/>
  <c r="EB100" i="6"/>
  <c r="EO100" i="6" s="1"/>
  <c r="DW163" i="6"/>
  <c r="EB163" i="6" s="1"/>
  <c r="EO163" i="6" s="1"/>
  <c r="EU155" i="6"/>
  <c r="EJ207" i="6"/>
  <c r="EK207" i="6" s="1"/>
  <c r="AJ207" i="6" s="1"/>
  <c r="AR207" i="6" s="1"/>
  <c r="EU149" i="6"/>
  <c r="EQ131" i="6"/>
  <c r="EJ32" i="6"/>
  <c r="EK32" i="6" s="1"/>
  <c r="AJ32" i="6" s="1"/>
  <c r="EJ75" i="6"/>
  <c r="EK75" i="6" s="1"/>
  <c r="AJ75" i="6" s="1"/>
  <c r="CA100" i="6"/>
  <c r="DW182" i="6"/>
  <c r="EB182" i="6" s="1"/>
  <c r="EO182" i="6" s="1"/>
  <c r="DW69" i="6"/>
  <c r="EB69" i="6" s="1"/>
  <c r="EO69" i="6" s="1"/>
  <c r="DY23" i="6"/>
  <c r="EA23" i="6" s="1"/>
  <c r="EM23" i="6" s="1"/>
  <c r="EU45" i="6"/>
  <c r="EJ55" i="6"/>
  <c r="EK55" i="6" s="1"/>
  <c r="AJ55" i="6" s="1"/>
  <c r="EF124" i="6"/>
  <c r="EJ124" i="6" s="1"/>
  <c r="EK124" i="6" s="1"/>
  <c r="AJ124" i="6" s="1"/>
  <c r="ER130" i="6"/>
  <c r="ET152" i="6"/>
  <c r="EF152" i="6"/>
  <c r="DI187" i="6"/>
  <c r="EG157" i="6"/>
  <c r="EG205" i="6"/>
  <c r="EG161" i="6"/>
  <c r="ET66" i="6"/>
  <c r="EF66" i="6"/>
  <c r="EH194" i="6"/>
  <c r="ET114" i="6"/>
  <c r="EU114" i="6" s="1"/>
  <c r="EF114" i="6"/>
  <c r="CA165" i="6"/>
  <c r="EE165" i="6"/>
  <c r="EG78" i="6"/>
  <c r="ET78" i="6"/>
  <c r="EF78" i="6"/>
  <c r="CA46" i="6"/>
  <c r="EE46" i="6"/>
  <c r="CA130" i="6"/>
  <c r="EG29" i="6"/>
  <c r="EG151" i="6"/>
  <c r="EH90" i="6"/>
  <c r="EF132" i="6"/>
  <c r="ET132" i="6"/>
  <c r="EU48" i="6"/>
  <c r="EE95" i="6"/>
  <c r="CA95" i="6"/>
  <c r="EB106" i="6"/>
  <c r="EO106" i="6" s="1"/>
  <c r="EF171" i="6"/>
  <c r="EJ171" i="6" s="1"/>
  <c r="EK171" i="6" s="1"/>
  <c r="AJ171" i="6" s="1"/>
  <c r="ET171" i="6"/>
  <c r="EF27" i="6"/>
  <c r="ET27" i="6"/>
  <c r="ET18" i="6"/>
  <c r="EF18" i="6"/>
  <c r="EF25" i="6"/>
  <c r="ET25" i="6"/>
  <c r="ET147" i="6"/>
  <c r="EF147" i="6"/>
  <c r="EF178" i="6"/>
  <c r="EJ178" i="6" s="1"/>
  <c r="EK178" i="6" s="1"/>
  <c r="AJ178" i="6" s="1"/>
  <c r="ET178" i="6"/>
  <c r="EF117" i="6"/>
  <c r="ET117" i="6"/>
  <c r="EG117" i="6"/>
  <c r="EF62" i="6"/>
  <c r="ET62" i="6"/>
  <c r="EU136" i="6"/>
  <c r="ER141" i="6"/>
  <c r="AR188" i="6"/>
  <c r="DY152" i="6"/>
  <c r="EA152" i="6" s="1"/>
  <c r="EM152" i="6" s="1"/>
  <c r="DI16" i="6"/>
  <c r="DW158" i="6"/>
  <c r="EB158" i="6" s="1"/>
  <c r="EO158" i="6" s="1"/>
  <c r="ES45" i="6"/>
  <c r="EJ28" i="6"/>
  <c r="EK28" i="6" s="1"/>
  <c r="AJ28" i="6" s="1"/>
  <c r="ET145" i="6"/>
  <c r="EU145" i="6" s="1"/>
  <c r="DY93" i="6"/>
  <c r="EA93" i="6" s="1"/>
  <c r="EM93" i="6" s="1"/>
  <c r="AR163" i="6"/>
  <c r="EU182" i="6"/>
  <c r="EJ155" i="6"/>
  <c r="EK155" i="6" s="1"/>
  <c r="AJ155" i="6" s="1"/>
  <c r="EU100" i="6"/>
  <c r="ES131" i="6"/>
  <c r="DY68" i="6"/>
  <c r="EA68" i="6" s="1"/>
  <c r="EM68" i="6" s="1"/>
  <c r="EB108" i="6"/>
  <c r="EO108" i="6" s="1"/>
  <c r="EU74" i="6"/>
  <c r="ET124" i="6"/>
  <c r="EH170" i="6"/>
  <c r="ET110" i="6"/>
  <c r="EF110" i="6"/>
  <c r="EJ110" i="6" s="1"/>
  <c r="EK110" i="6" s="1"/>
  <c r="AJ110" i="6" s="1"/>
  <c r="AR110" i="6" s="1"/>
  <c r="EE157" i="6"/>
  <c r="CA157" i="6"/>
  <c r="EF205" i="6"/>
  <c r="EH205" i="6"/>
  <c r="DU177" i="6"/>
  <c r="DG177" i="6"/>
  <c r="EH161" i="6"/>
  <c r="EH100" i="6"/>
  <c r="EJ100" i="6" s="1"/>
  <c r="EK100" i="6" s="1"/>
  <c r="AJ100" i="6" s="1"/>
  <c r="AR100" i="6" s="1"/>
  <c r="EE39" i="6"/>
  <c r="CA39" i="6"/>
  <c r="CA66" i="6"/>
  <c r="EE66" i="6"/>
  <c r="CA114" i="6"/>
  <c r="EE114" i="6"/>
  <c r="ET139" i="6"/>
  <c r="EF139" i="6"/>
  <c r="EF39" i="6"/>
  <c r="ET39" i="6"/>
  <c r="ET46" i="6"/>
  <c r="EF46" i="6"/>
  <c r="CA189" i="6"/>
  <c r="DU131" i="6"/>
  <c r="DG131" i="6"/>
  <c r="EG116" i="6"/>
  <c r="EE104" i="6"/>
  <c r="CA104" i="6"/>
  <c r="EG42" i="6"/>
  <c r="EU42" i="6" s="1"/>
  <c r="CA188" i="6"/>
  <c r="ET86" i="6"/>
  <c r="EF86" i="6"/>
  <c r="CA105" i="6"/>
  <c r="EE105" i="6"/>
  <c r="EF82" i="6"/>
  <c r="EJ82" i="6" s="1"/>
  <c r="EK82" i="6" s="1"/>
  <c r="AJ82" i="6" s="1"/>
  <c r="AR82" i="6" s="1"/>
  <c r="ET82" i="6"/>
  <c r="EG168" i="6"/>
  <c r="EG18" i="6"/>
  <c r="CA147" i="6"/>
  <c r="EE147" i="6"/>
  <c r="EF186" i="6"/>
  <c r="EJ186" i="6" s="1"/>
  <c r="EK186" i="6" s="1"/>
  <c r="AJ186" i="6" s="1"/>
  <c r="AR186" i="6" s="1"/>
  <c r="ET186" i="6"/>
  <c r="EG70" i="6"/>
  <c r="EH70" i="6"/>
  <c r="EH63" i="6"/>
  <c r="EJ63" i="6" s="1"/>
  <c r="EK63" i="6" s="1"/>
  <c r="AJ63" i="6" s="1"/>
  <c r="EF161" i="6"/>
  <c r="EJ161" i="6" s="1"/>
  <c r="EK161" i="6" s="1"/>
  <c r="AJ161" i="6" s="1"/>
  <c r="ET161" i="6"/>
  <c r="ET29" i="6"/>
  <c r="EF29" i="6"/>
  <c r="CA64" i="6"/>
  <c r="EE64" i="6"/>
  <c r="EH83" i="6"/>
  <c r="EB94" i="6"/>
  <c r="EO94" i="6" s="1"/>
  <c r="EJ120" i="6"/>
  <c r="EK120" i="6" s="1"/>
  <c r="AJ120" i="6" s="1"/>
  <c r="DW156" i="6"/>
  <c r="EB156" i="6" s="1"/>
  <c r="EO156" i="6" s="1"/>
  <c r="DY175" i="6"/>
  <c r="EA175" i="6" s="1"/>
  <c r="EM175" i="6" s="1"/>
  <c r="EB83" i="6"/>
  <c r="EO83" i="6" s="1"/>
  <c r="DZ193" i="6"/>
  <c r="EJ21" i="6"/>
  <c r="EK21" i="6" s="1"/>
  <c r="AJ21" i="6" s="1"/>
  <c r="DY22" i="6"/>
  <c r="EA22" i="6" s="1"/>
  <c r="EM22" i="6" s="1"/>
  <c r="EA106" i="6"/>
  <c r="EM106" i="6" s="1"/>
  <c r="DW187" i="6"/>
  <c r="EB187" i="6" s="1"/>
  <c r="EO187" i="6" s="1"/>
  <c r="DW66" i="6"/>
  <c r="EB66" i="6" s="1"/>
  <c r="EO66" i="6" s="1"/>
  <c r="EJ44" i="6"/>
  <c r="EK44" i="6" s="1"/>
  <c r="AJ44" i="6" s="1"/>
  <c r="EU146" i="6"/>
  <c r="EJ37" i="6"/>
  <c r="EK37" i="6" s="1"/>
  <c r="AJ37" i="6" s="1"/>
  <c r="EB131" i="6"/>
  <c r="EO131" i="6" s="1"/>
  <c r="EJ96" i="6"/>
  <c r="EK96" i="6" s="1"/>
  <c r="AJ96" i="6" s="1"/>
  <c r="AR96" i="6" s="1"/>
  <c r="AR85" i="6"/>
  <c r="EU142" i="6"/>
  <c r="DW147" i="6"/>
  <c r="EB147" i="6" s="1"/>
  <c r="EO147" i="6" s="1"/>
  <c r="CA110" i="6"/>
  <c r="EJ79" i="6"/>
  <c r="EK79" i="6" s="1"/>
  <c r="AJ79" i="6" s="1"/>
  <c r="EJ103" i="6"/>
  <c r="EK103" i="6" s="1"/>
  <c r="AJ103" i="6" s="1"/>
  <c r="EB77" i="6"/>
  <c r="EO77" i="6" s="1"/>
  <c r="EU179" i="6"/>
  <c r="EU33" i="6"/>
  <c r="DR188" i="6"/>
  <c r="CA116" i="6"/>
  <c r="EE116" i="6"/>
  <c r="EG195" i="6"/>
  <c r="EH157" i="6"/>
  <c r="CA205" i="6"/>
  <c r="EE205" i="6"/>
  <c r="EF77" i="6"/>
  <c r="EJ77" i="6" s="1"/>
  <c r="EK77" i="6" s="1"/>
  <c r="AJ77" i="6" s="1"/>
  <c r="AR77" i="6" s="1"/>
  <c r="ET77" i="6"/>
  <c r="EE161" i="6"/>
  <c r="CA161" i="6"/>
  <c r="EH191" i="6"/>
  <c r="EJ191" i="6" s="1"/>
  <c r="EK191" i="6" s="1"/>
  <c r="AJ191" i="6" s="1"/>
  <c r="AR191" i="6" s="1"/>
  <c r="EH173" i="6"/>
  <c r="EG46" i="6"/>
  <c r="CA29" i="6"/>
  <c r="EE29" i="6"/>
  <c r="CA202" i="6"/>
  <c r="EE202" i="6"/>
  <c r="EE132" i="6"/>
  <c r="CA132" i="6"/>
  <c r="ET101" i="6"/>
  <c r="EF101" i="6"/>
  <c r="EH86" i="6"/>
  <c r="EJ86" i="6" s="1"/>
  <c r="EK86" i="6" s="1"/>
  <c r="AJ86" i="6" s="1"/>
  <c r="EG105" i="6"/>
  <c r="EG95" i="6"/>
  <c r="CA81" i="6"/>
  <c r="CA171" i="6"/>
  <c r="EE171" i="6"/>
  <c r="ET94" i="6"/>
  <c r="EF94" i="6"/>
  <c r="EJ94" i="6" s="1"/>
  <c r="EK94" i="6" s="1"/>
  <c r="AJ94" i="6" s="1"/>
  <c r="AR94" i="6" s="1"/>
  <c r="EH72" i="6"/>
  <c r="EJ72" i="6" s="1"/>
  <c r="EK72" i="6" s="1"/>
  <c r="AJ72" i="6" s="1"/>
  <c r="EE72" i="6"/>
  <c r="CA72" i="6"/>
  <c r="EE25" i="6"/>
  <c r="CA25" i="6"/>
  <c r="EJ173" i="6"/>
  <c r="EK173" i="6" s="1"/>
  <c r="AJ173" i="6" s="1"/>
  <c r="AR173" i="6" s="1"/>
  <c r="EE62" i="6"/>
  <c r="CA62" i="6"/>
  <c r="EA26" i="6"/>
  <c r="EM26" i="6" s="1"/>
  <c r="DZ26" i="6"/>
  <c r="EB173" i="6"/>
  <c r="EO173" i="6" s="1"/>
  <c r="EA108" i="6"/>
  <c r="EM108" i="6" s="1"/>
  <c r="DZ108" i="6"/>
  <c r="DY83" i="6"/>
  <c r="EA83" i="6" s="1"/>
  <c r="EM83" i="6" s="1"/>
  <c r="DG70" i="6"/>
  <c r="DU70" i="6"/>
  <c r="AR142" i="6"/>
  <c r="DU123" i="6"/>
  <c r="DG123" i="6"/>
  <c r="DW122" i="6"/>
  <c r="DR95" i="6"/>
  <c r="DV95" i="6"/>
  <c r="DY183" i="6"/>
  <c r="EA183" i="6" s="1"/>
  <c r="EM183" i="6" s="1"/>
  <c r="EQ145" i="6"/>
  <c r="ER145" i="6"/>
  <c r="DI145" i="6"/>
  <c r="ES145" i="6"/>
  <c r="DV81" i="6"/>
  <c r="DR81" i="6"/>
  <c r="EU93" i="6"/>
  <c r="DW138" i="6"/>
  <c r="EB138" i="6" s="1"/>
  <c r="EO138" i="6" s="1"/>
  <c r="DW46" i="6"/>
  <c r="EU190" i="6"/>
  <c r="EU128" i="6"/>
  <c r="EU37" i="6"/>
  <c r="EU120" i="6"/>
  <c r="ER59" i="6"/>
  <c r="DI59" i="6"/>
  <c r="EQ59" i="6"/>
  <c r="ES59" i="6"/>
  <c r="DW79" i="6"/>
  <c r="DY56" i="6"/>
  <c r="EA56" i="6" s="1"/>
  <c r="EM56" i="6" s="1"/>
  <c r="DU126" i="6"/>
  <c r="DG126" i="6"/>
  <c r="DW71" i="6"/>
  <c r="EB71" i="6" s="1"/>
  <c r="EO71" i="6" s="1"/>
  <c r="DU133" i="6"/>
  <c r="DG133" i="6"/>
  <c r="EU21" i="6"/>
  <c r="DW196" i="6"/>
  <c r="AR196" i="6" s="1"/>
  <c r="DZ35" i="6"/>
  <c r="EU164" i="6"/>
  <c r="ER174" i="6"/>
  <c r="DI174" i="6"/>
  <c r="ES174" i="6"/>
  <c r="EQ174" i="6"/>
  <c r="EU184" i="6"/>
  <c r="DY176" i="6"/>
  <c r="EA176" i="6" s="1"/>
  <c r="EM176" i="6" s="1"/>
  <c r="DU155" i="6"/>
  <c r="DG155" i="6"/>
  <c r="EU192" i="6"/>
  <c r="EU54" i="6"/>
  <c r="EJ22" i="6"/>
  <c r="EK22" i="6" s="1"/>
  <c r="AJ22" i="6" s="1"/>
  <c r="AR22" i="6" s="1"/>
  <c r="DY197" i="6"/>
  <c r="EA197" i="6" s="1"/>
  <c r="EM197" i="6" s="1"/>
  <c r="DV21" i="6"/>
  <c r="DR21" i="6"/>
  <c r="EU169" i="6"/>
  <c r="DU75" i="6"/>
  <c r="DG75" i="6"/>
  <c r="EU34" i="6"/>
  <c r="AR193" i="6"/>
  <c r="DW36" i="6"/>
  <c r="EB36" i="6" s="1"/>
  <c r="EO36" i="6" s="1"/>
  <c r="EQ27" i="6"/>
  <c r="ER27" i="6"/>
  <c r="DI27" i="6"/>
  <c r="ES27" i="6"/>
  <c r="DY74" i="6"/>
  <c r="EA74" i="6" s="1"/>
  <c r="EM74" i="6" s="1"/>
  <c r="DW205" i="6"/>
  <c r="EU52" i="6"/>
  <c r="EU176" i="6"/>
  <c r="ER86" i="6"/>
  <c r="DI86" i="6"/>
  <c r="EQ86" i="6"/>
  <c r="ES86" i="6"/>
  <c r="ER78" i="6"/>
  <c r="DI78" i="6"/>
  <c r="ES78" i="6"/>
  <c r="EQ78" i="6"/>
  <c r="EJ24" i="6"/>
  <c r="EK24" i="6" s="1"/>
  <c r="AJ24" i="6" s="1"/>
  <c r="AR24" i="6" s="1"/>
  <c r="DZ38" i="6"/>
  <c r="DV67" i="6"/>
  <c r="DR67" i="6"/>
  <c r="DZ106" i="6"/>
  <c r="DV206" i="6"/>
  <c r="DR206" i="6"/>
  <c r="DI39" i="6"/>
  <c r="ER39" i="6"/>
  <c r="EQ39" i="6"/>
  <c r="ES39" i="6"/>
  <c r="EU200" i="6"/>
  <c r="DW202" i="6"/>
  <c r="EU107" i="6"/>
  <c r="EU135" i="6"/>
  <c r="DY182" i="6"/>
  <c r="DW80" i="6"/>
  <c r="AR80" i="6" s="1"/>
  <c r="ER81" i="6"/>
  <c r="DI81" i="6"/>
  <c r="DW81" i="6" s="1"/>
  <c r="EB81" i="6" s="1"/>
  <c r="EO81" i="6" s="1"/>
  <c r="ES81" i="6"/>
  <c r="EQ81" i="6"/>
  <c r="ER115" i="6"/>
  <c r="DI115" i="6"/>
  <c r="EQ115" i="6"/>
  <c r="ES115" i="6"/>
  <c r="EU61" i="6"/>
  <c r="DR34" i="6"/>
  <c r="DV34" i="6"/>
  <c r="DV195" i="6"/>
  <c r="DR195" i="6"/>
  <c r="DZ24" i="6"/>
  <c r="DU112" i="6"/>
  <c r="DG112" i="6"/>
  <c r="DV148" i="6"/>
  <c r="DR148" i="6"/>
  <c r="EJ160" i="6"/>
  <c r="EK160" i="6" s="1"/>
  <c r="AJ160" i="6" s="1"/>
  <c r="DW146" i="6"/>
  <c r="AR146" i="6" s="1"/>
  <c r="DW201" i="6"/>
  <c r="ER153" i="6"/>
  <c r="DI153" i="6"/>
  <c r="ES153" i="6"/>
  <c r="EQ153" i="6"/>
  <c r="EJ87" i="6"/>
  <c r="EK87" i="6" s="1"/>
  <c r="AJ87" i="6" s="1"/>
  <c r="ER21" i="6"/>
  <c r="DI21" i="6"/>
  <c r="DW21" i="6" s="1"/>
  <c r="EB21" i="6" s="1"/>
  <c r="EO21" i="6" s="1"/>
  <c r="EQ21" i="6"/>
  <c r="ES21" i="6"/>
  <c r="DG21" i="6"/>
  <c r="DU21" i="6"/>
  <c r="ER109" i="6"/>
  <c r="DI109" i="6"/>
  <c r="EQ109" i="6"/>
  <c r="ES109" i="6"/>
  <c r="DG34" i="6"/>
  <c r="DU34" i="6"/>
  <c r="DU135" i="6"/>
  <c r="DG135" i="6"/>
  <c r="DU86" i="6"/>
  <c r="DG86" i="6"/>
  <c r="DV86" i="6"/>
  <c r="DR86" i="6"/>
  <c r="DR78" i="6"/>
  <c r="DV78" i="6"/>
  <c r="DV200" i="6"/>
  <c r="DR200" i="6"/>
  <c r="DR84" i="6"/>
  <c r="DV84" i="6"/>
  <c r="EJ184" i="6"/>
  <c r="EK184" i="6" s="1"/>
  <c r="AJ184" i="6" s="1"/>
  <c r="AR184" i="6" s="1"/>
  <c r="DR39" i="6"/>
  <c r="DV39" i="6"/>
  <c r="DI40" i="6"/>
  <c r="ER40" i="6"/>
  <c r="EQ40" i="6"/>
  <c r="ES40" i="6"/>
  <c r="DY104" i="6"/>
  <c r="EA104" i="6" s="1"/>
  <c r="EM104" i="6" s="1"/>
  <c r="EU41" i="6"/>
  <c r="DY131" i="6"/>
  <c r="DR174" i="6"/>
  <c r="DV174" i="6"/>
  <c r="DZ30" i="6"/>
  <c r="DG67" i="6"/>
  <c r="DU67" i="6"/>
  <c r="DU168" i="6"/>
  <c r="DG168" i="6"/>
  <c r="DV40" i="6"/>
  <c r="DR40" i="6"/>
  <c r="DW32" i="6"/>
  <c r="AR32" i="6" s="1"/>
  <c r="DW89" i="6"/>
  <c r="DW72" i="6"/>
  <c r="DV145" i="6"/>
  <c r="DR145" i="6"/>
  <c r="DG52" i="6"/>
  <c r="DU52" i="6"/>
  <c r="EJ47" i="6"/>
  <c r="EK47" i="6" s="1"/>
  <c r="AJ47" i="6" s="1"/>
  <c r="AR47" i="6" s="1"/>
  <c r="DV132" i="6"/>
  <c r="DR132" i="6"/>
  <c r="DU42" i="6"/>
  <c r="DG42" i="6"/>
  <c r="DR127" i="6"/>
  <c r="DV127" i="6"/>
  <c r="EU35" i="6"/>
  <c r="DV140" i="6"/>
  <c r="DR140" i="6"/>
  <c r="EU49" i="6"/>
  <c r="DI151" i="6"/>
  <c r="ES151" i="6"/>
  <c r="EQ151" i="6"/>
  <c r="ER151" i="6"/>
  <c r="DR112" i="6"/>
  <c r="DV112" i="6"/>
  <c r="EU196" i="6"/>
  <c r="EU125" i="6"/>
  <c r="EU129" i="6"/>
  <c r="DR59" i="6"/>
  <c r="DV59" i="6"/>
  <c r="EQ199" i="6"/>
  <c r="DI199" i="6"/>
  <c r="ER199" i="6"/>
  <c r="ES199" i="6"/>
  <c r="DW28" i="6"/>
  <c r="AR28" i="6" s="1"/>
  <c r="DY85" i="6"/>
  <c r="EA85" i="6" s="1"/>
  <c r="EM85" i="6" s="1"/>
  <c r="EU163" i="6"/>
  <c r="DY97" i="6"/>
  <c r="EA97" i="6" s="1"/>
  <c r="EM97" i="6" s="1"/>
  <c r="DI126" i="6"/>
  <c r="EQ126" i="6"/>
  <c r="ER126" i="6"/>
  <c r="ES126" i="6"/>
  <c r="DV153" i="6"/>
  <c r="DR153" i="6"/>
  <c r="DR49" i="6"/>
  <c r="DV49" i="6"/>
  <c r="EJ113" i="6"/>
  <c r="EK113" i="6" s="1"/>
  <c r="AJ113" i="6" s="1"/>
  <c r="ER70" i="6"/>
  <c r="ES70" i="6"/>
  <c r="DI70" i="6"/>
  <c r="EQ70" i="6"/>
  <c r="AR30" i="6"/>
  <c r="DV155" i="6"/>
  <c r="DR155" i="6"/>
  <c r="DW29" i="6"/>
  <c r="EB29" i="6" s="1"/>
  <c r="EO29" i="6" s="1"/>
  <c r="DR103" i="6"/>
  <c r="DV103" i="6"/>
  <c r="DY94" i="6"/>
  <c r="EA94" i="6" s="1"/>
  <c r="EM94" i="6" s="1"/>
  <c r="DY58" i="6"/>
  <c r="EA58" i="6" s="1"/>
  <c r="EM58" i="6" s="1"/>
  <c r="DY184" i="6"/>
  <c r="EA184" i="6" s="1"/>
  <c r="EM184" i="6" s="1"/>
  <c r="AR36" i="6"/>
  <c r="ER137" i="6"/>
  <c r="DI137" i="6"/>
  <c r="ES137" i="6"/>
  <c r="EQ137" i="6"/>
  <c r="DW178" i="6"/>
  <c r="DW76" i="6"/>
  <c r="DY76" i="6" s="1"/>
  <c r="EA76" i="6" s="1"/>
  <c r="EM76" i="6" s="1"/>
  <c r="DG27" i="6"/>
  <c r="DU27" i="6"/>
  <c r="DW18" i="6"/>
  <c r="EB18" i="6" s="1"/>
  <c r="EO18" i="6" s="1"/>
  <c r="EQ135" i="6"/>
  <c r="DI135" i="6"/>
  <c r="ES135" i="6"/>
  <c r="ER135" i="6"/>
  <c r="ER150" i="6"/>
  <c r="DI150" i="6"/>
  <c r="EQ150" i="6"/>
  <c r="ES150" i="6"/>
  <c r="EU137" i="6"/>
  <c r="EU201" i="6"/>
  <c r="EU203" i="6"/>
  <c r="DG78" i="6"/>
  <c r="DU78" i="6"/>
  <c r="DW161" i="6"/>
  <c r="EU38" i="6"/>
  <c r="DV44" i="6"/>
  <c r="DR44" i="6"/>
  <c r="DW121" i="6"/>
  <c r="EB121" i="6" s="1"/>
  <c r="EO121" i="6" s="1"/>
  <c r="DV19" i="6"/>
  <c r="DR19" i="6"/>
  <c r="DW162" i="6"/>
  <c r="AR162" i="6" s="1"/>
  <c r="EJ175" i="6"/>
  <c r="EK175" i="6" s="1"/>
  <c r="AJ175" i="6" s="1"/>
  <c r="AR175" i="6" s="1"/>
  <c r="EU121" i="6"/>
  <c r="ER206" i="6"/>
  <c r="DI206" i="6"/>
  <c r="ES206" i="6"/>
  <c r="EQ206" i="6"/>
  <c r="DG39" i="6"/>
  <c r="DU39" i="6"/>
  <c r="EQ171" i="6"/>
  <c r="ER171" i="6"/>
  <c r="ES171" i="6"/>
  <c r="DI171" i="6"/>
  <c r="DW102" i="6"/>
  <c r="EU57" i="6"/>
  <c r="DW136" i="6"/>
  <c r="EU20" i="6"/>
  <c r="DW164" i="6"/>
  <c r="DY164" i="6" s="1"/>
  <c r="EA164" i="6" s="1"/>
  <c r="EM164" i="6" s="1"/>
  <c r="EJ61" i="6"/>
  <c r="EK61" i="6" s="1"/>
  <c r="AJ61" i="6" s="1"/>
  <c r="DR160" i="6"/>
  <c r="DV160" i="6"/>
  <c r="ER127" i="6"/>
  <c r="DI127" i="6"/>
  <c r="EQ127" i="6"/>
  <c r="ES127" i="6"/>
  <c r="ER41" i="6"/>
  <c r="DI41" i="6"/>
  <c r="EQ41" i="6"/>
  <c r="ES41" i="6"/>
  <c r="DI112" i="6"/>
  <c r="ER112" i="6"/>
  <c r="EQ112" i="6"/>
  <c r="ES112" i="6"/>
  <c r="DV115" i="6"/>
  <c r="DR115" i="6"/>
  <c r="DG199" i="6"/>
  <c r="DU199" i="6"/>
  <c r="DG57" i="6"/>
  <c r="DU57" i="6"/>
  <c r="DV126" i="6"/>
  <c r="DR126" i="6"/>
  <c r="DW169" i="6"/>
  <c r="AR169" i="6" s="1"/>
  <c r="DU174" i="6"/>
  <c r="DG174" i="6"/>
  <c r="DZ173" i="6"/>
  <c r="EJ128" i="6"/>
  <c r="EK128" i="6" s="1"/>
  <c r="AJ128" i="6" s="1"/>
  <c r="AR128" i="6" s="1"/>
  <c r="DG31" i="6"/>
  <c r="DU31" i="6"/>
  <c r="ER103" i="6"/>
  <c r="DI103" i="6"/>
  <c r="EQ103" i="6"/>
  <c r="ES103" i="6"/>
  <c r="DW20" i="6"/>
  <c r="ER192" i="6"/>
  <c r="DI192" i="6"/>
  <c r="EQ192" i="6"/>
  <c r="ES192" i="6"/>
  <c r="ER75" i="6"/>
  <c r="DI75" i="6"/>
  <c r="ES75" i="6"/>
  <c r="EQ75" i="6"/>
  <c r="DV137" i="6"/>
  <c r="DR137" i="6"/>
  <c r="DZ189" i="6"/>
  <c r="DW90" i="6"/>
  <c r="EB90" i="6" s="1"/>
  <c r="EO90" i="6" s="1"/>
  <c r="DY45" i="6"/>
  <c r="DV62" i="6"/>
  <c r="DR62" i="6"/>
  <c r="ER200" i="6"/>
  <c r="DI200" i="6"/>
  <c r="ES200" i="6"/>
  <c r="EQ200" i="6"/>
  <c r="ES44" i="6"/>
  <c r="DI44" i="6"/>
  <c r="DW44" i="6" s="1"/>
  <c r="EB44" i="6" s="1"/>
  <c r="EO44" i="6" s="1"/>
  <c r="EQ44" i="6"/>
  <c r="ER44" i="6"/>
  <c r="DW117" i="6"/>
  <c r="DY117" i="6" s="1"/>
  <c r="EA117" i="6" s="1"/>
  <c r="EM117" i="6" s="1"/>
  <c r="EJ138" i="6"/>
  <c r="EK138" i="6" s="1"/>
  <c r="AJ138" i="6" s="1"/>
  <c r="AR138" i="6" s="1"/>
  <c r="DU40" i="6"/>
  <c r="DG40" i="6"/>
  <c r="DW170" i="6"/>
  <c r="DY158" i="6"/>
  <c r="EA158" i="6" s="1"/>
  <c r="EM158" i="6" s="1"/>
  <c r="DU140" i="6"/>
  <c r="DG140" i="6"/>
  <c r="DV57" i="6"/>
  <c r="DR57" i="6"/>
  <c r="DR133" i="6"/>
  <c r="DV133" i="6"/>
  <c r="DG84" i="6"/>
  <c r="DU84" i="6"/>
  <c r="EB110" i="6"/>
  <c r="EO110" i="6" s="1"/>
  <c r="DY110" i="6"/>
  <c r="EA110" i="6" s="1"/>
  <c r="EM110" i="6" s="1"/>
  <c r="EQ42" i="6"/>
  <c r="ER42" i="6"/>
  <c r="DI42" i="6"/>
  <c r="ES42" i="6"/>
  <c r="DY129" i="6"/>
  <c r="EA129" i="6" s="1"/>
  <c r="EM129" i="6" s="1"/>
  <c r="DU113" i="6"/>
  <c r="DG113" i="6"/>
  <c r="EU174" i="6"/>
  <c r="DV107" i="6"/>
  <c r="DR107" i="6"/>
  <c r="DU160" i="6"/>
  <c r="DG160" i="6"/>
  <c r="ER132" i="6"/>
  <c r="DI132" i="6"/>
  <c r="ES132" i="6"/>
  <c r="EQ132" i="6"/>
  <c r="DR42" i="6"/>
  <c r="DV42" i="6"/>
  <c r="EU43" i="6"/>
  <c r="DG127" i="6"/>
  <c r="DU127" i="6"/>
  <c r="ER140" i="6"/>
  <c r="DI140" i="6"/>
  <c r="ES140" i="6"/>
  <c r="EQ140" i="6"/>
  <c r="EU148" i="6"/>
  <c r="DV151" i="6"/>
  <c r="DR151" i="6"/>
  <c r="DI148" i="6"/>
  <c r="DW148" i="6" s="1"/>
  <c r="EB148" i="6" s="1"/>
  <c r="EO148" i="6" s="1"/>
  <c r="ER148" i="6"/>
  <c r="ES148" i="6"/>
  <c r="EQ148" i="6"/>
  <c r="DV199" i="6"/>
  <c r="DR199" i="6"/>
  <c r="DW87" i="6"/>
  <c r="EB87" i="6" s="1"/>
  <c r="EO87" i="6" s="1"/>
  <c r="DW53" i="6"/>
  <c r="EB53" i="6" s="1"/>
  <c r="EO53" i="6" s="1"/>
  <c r="DW190" i="6"/>
  <c r="EB190" i="6" s="1"/>
  <c r="EO190" i="6" s="1"/>
  <c r="EU76" i="6"/>
  <c r="DG165" i="6"/>
  <c r="DU165" i="6"/>
  <c r="EU68" i="6"/>
  <c r="DG49" i="6"/>
  <c r="DU49" i="6"/>
  <c r="DZ175" i="6"/>
  <c r="DY50" i="6"/>
  <c r="EA50" i="6" s="1"/>
  <c r="EM50" i="6" s="1"/>
  <c r="DW203" i="6"/>
  <c r="DZ183" i="6"/>
  <c r="DZ23" i="6"/>
  <c r="EJ150" i="6"/>
  <c r="EK150" i="6" s="1"/>
  <c r="AJ150" i="6" s="1"/>
  <c r="DV55" i="6"/>
  <c r="DR55" i="6"/>
  <c r="DW92" i="6"/>
  <c r="EB92" i="6" s="1"/>
  <c r="EO92" i="6" s="1"/>
  <c r="DV31" i="6"/>
  <c r="DR31" i="6"/>
  <c r="DU103" i="6"/>
  <c r="DG103" i="6"/>
  <c r="EU69" i="6"/>
  <c r="DG109" i="6"/>
  <c r="DU109" i="6"/>
  <c r="DZ43" i="6"/>
  <c r="DV75" i="6"/>
  <c r="DR75" i="6"/>
  <c r="DG137" i="6"/>
  <c r="DU137" i="6"/>
  <c r="EJ68" i="6"/>
  <c r="EK68" i="6" s="1"/>
  <c r="AJ68" i="6" s="1"/>
  <c r="AR68" i="6" s="1"/>
  <c r="DU143" i="6"/>
  <c r="DG143" i="6"/>
  <c r="DW54" i="6"/>
  <c r="EB54" i="6" s="1"/>
  <c r="EO54" i="6" s="1"/>
  <c r="DV27" i="6"/>
  <c r="DR27" i="6"/>
  <c r="DW73" i="6"/>
  <c r="DG150" i="6"/>
  <c r="DU150" i="6"/>
  <c r="ER62" i="6"/>
  <c r="DI62" i="6"/>
  <c r="DW62" i="6" s="1"/>
  <c r="EB62" i="6" s="1"/>
  <c r="EO62" i="6" s="1"/>
  <c r="ES62" i="6"/>
  <c r="EQ62" i="6"/>
  <c r="DG200" i="6"/>
  <c r="DU200" i="6"/>
  <c r="DU44" i="6"/>
  <c r="DG44" i="6"/>
  <c r="EQ84" i="6"/>
  <c r="DI84" i="6"/>
  <c r="DW84" i="6" s="1"/>
  <c r="EB84" i="6" s="1"/>
  <c r="EO84" i="6" s="1"/>
  <c r="ER84" i="6"/>
  <c r="ES84" i="6"/>
  <c r="DY66" i="6"/>
  <c r="EA66" i="6" s="1"/>
  <c r="EM66" i="6" s="1"/>
  <c r="EU138" i="6"/>
  <c r="DI19" i="6"/>
  <c r="ER19" i="6"/>
  <c r="ES19" i="6"/>
  <c r="EQ19" i="6"/>
  <c r="DW114" i="6"/>
  <c r="DG195" i="6"/>
  <c r="DU195" i="6"/>
  <c r="EU60" i="6"/>
  <c r="DY186" i="6"/>
  <c r="EA186" i="6" s="1"/>
  <c r="EM186" i="6" s="1"/>
  <c r="EJ26" i="6"/>
  <c r="EK26" i="6" s="1"/>
  <c r="AJ26" i="6" s="1"/>
  <c r="AR26" i="6" s="1"/>
  <c r="DG171" i="6"/>
  <c r="DU171" i="6"/>
  <c r="DR168" i="6"/>
  <c r="DV168" i="6"/>
  <c r="DR123" i="6"/>
  <c r="DV123" i="6"/>
  <c r="EU193" i="6"/>
  <c r="DW124" i="6"/>
  <c r="EB124" i="6" s="1"/>
  <c r="EO124" i="6" s="1"/>
  <c r="DW130" i="6"/>
  <c r="EB130" i="6" s="1"/>
  <c r="EO130" i="6" s="1"/>
  <c r="DG95" i="6"/>
  <c r="DU95" i="6"/>
  <c r="DR159" i="6"/>
  <c r="DV159" i="6"/>
  <c r="DI133" i="6"/>
  <c r="DW133" i="6" s="1"/>
  <c r="EB133" i="6" s="1"/>
  <c r="EO133" i="6" s="1"/>
  <c r="ER133" i="6"/>
  <c r="EQ133" i="6"/>
  <c r="ES133" i="6"/>
  <c r="DI55" i="6"/>
  <c r="ER55" i="6"/>
  <c r="ES55" i="6"/>
  <c r="EQ55" i="6"/>
  <c r="EQ159" i="6"/>
  <c r="ER159" i="6"/>
  <c r="ES159" i="6"/>
  <c r="DI159" i="6"/>
  <c r="DW159" i="6" s="1"/>
  <c r="EB159" i="6" s="1"/>
  <c r="EO159" i="6" s="1"/>
  <c r="DV52" i="6"/>
  <c r="DR52" i="6"/>
  <c r="DV113" i="6"/>
  <c r="DR113" i="6"/>
  <c r="DG59" i="6"/>
  <c r="DU59" i="6"/>
  <c r="ER57" i="6"/>
  <c r="DI57" i="6"/>
  <c r="ES57" i="6"/>
  <c r="EQ57" i="6"/>
  <c r="DV165" i="6"/>
  <c r="DR165" i="6"/>
  <c r="DW134" i="6"/>
  <c r="EB134" i="6" s="1"/>
  <c r="EO134" i="6" s="1"/>
  <c r="DW60" i="6"/>
  <c r="AR60" i="6" s="1"/>
  <c r="DW82" i="6"/>
  <c r="EB82" i="6" s="1"/>
  <c r="EO82" i="6" s="1"/>
  <c r="DY142" i="6"/>
  <c r="EA142" i="6" s="1"/>
  <c r="EM142" i="6" s="1"/>
  <c r="DV70" i="6"/>
  <c r="DR70" i="6"/>
  <c r="EJ198" i="6"/>
  <c r="EK198" i="6" s="1"/>
  <c r="AJ198" i="6" s="1"/>
  <c r="DU55" i="6"/>
  <c r="DG55" i="6"/>
  <c r="EQ155" i="6"/>
  <c r="ER155" i="6"/>
  <c r="ES155" i="6"/>
  <c r="DI155" i="6"/>
  <c r="DW155" i="6" s="1"/>
  <c r="EB155" i="6" s="1"/>
  <c r="EO155" i="6" s="1"/>
  <c r="DV192" i="6"/>
  <c r="DR192" i="6"/>
  <c r="EJ129" i="6"/>
  <c r="EK129" i="6" s="1"/>
  <c r="AJ129" i="6" s="1"/>
  <c r="AR129" i="6" s="1"/>
  <c r="EJ172" i="6"/>
  <c r="EK172" i="6" s="1"/>
  <c r="AJ172" i="6" s="1"/>
  <c r="EU198" i="6"/>
  <c r="EJ69" i="6"/>
  <c r="EK69" i="6" s="1"/>
  <c r="AJ69" i="6" s="1"/>
  <c r="AR69" i="6" s="1"/>
  <c r="DW33" i="6"/>
  <c r="DW101" i="6"/>
  <c r="DW63" i="6"/>
  <c r="EB63" i="6" s="1"/>
  <c r="EO63" i="6" s="1"/>
  <c r="DW167" i="6"/>
  <c r="AR167" i="6" s="1"/>
  <c r="DV135" i="6"/>
  <c r="DR135" i="6"/>
  <c r="DU19" i="6"/>
  <c r="DG19" i="6"/>
  <c r="DW99" i="6"/>
  <c r="DY99" i="6" s="1"/>
  <c r="EA99" i="6" s="1"/>
  <c r="EM99" i="6" s="1"/>
  <c r="DY125" i="6"/>
  <c r="EA125" i="6" s="1"/>
  <c r="EM125" i="6" s="1"/>
  <c r="DW172" i="6"/>
  <c r="EB172" i="6" s="1"/>
  <c r="EO172" i="6" s="1"/>
  <c r="ER67" i="6"/>
  <c r="DI67" i="6"/>
  <c r="DW67" i="6" s="1"/>
  <c r="EB67" i="6" s="1"/>
  <c r="EO67" i="6" s="1"/>
  <c r="EQ67" i="6"/>
  <c r="ES67" i="6"/>
  <c r="ER168" i="6"/>
  <c r="DI168" i="6"/>
  <c r="EQ168" i="6"/>
  <c r="ES168" i="6"/>
  <c r="DW88" i="6"/>
  <c r="DW25" i="6"/>
  <c r="DG115" i="6"/>
  <c r="DU115" i="6"/>
  <c r="DV109" i="6"/>
  <c r="DR109" i="6"/>
  <c r="EQ143" i="6"/>
  <c r="DI143" i="6"/>
  <c r="ES143" i="6"/>
  <c r="ER143" i="6"/>
  <c r="DG81" i="6"/>
  <c r="DU81" i="6"/>
  <c r="DY81" i="6" s="1"/>
  <c r="EA81" i="6" s="1"/>
  <c r="EM81" i="6" s="1"/>
  <c r="DW141" i="6"/>
  <c r="EB141" i="6" s="1"/>
  <c r="EO141" i="6" s="1"/>
  <c r="DU151" i="6"/>
  <c r="DG151" i="6"/>
  <c r="DV41" i="6"/>
  <c r="DR41" i="6"/>
  <c r="DY105" i="6"/>
  <c r="EA105" i="6" s="1"/>
  <c r="EM105" i="6" s="1"/>
  <c r="DG145" i="6"/>
  <c r="DU145" i="6"/>
  <c r="DG159" i="6"/>
  <c r="DU159" i="6"/>
  <c r="DI52" i="6"/>
  <c r="DW52" i="6" s="1"/>
  <c r="EB52" i="6" s="1"/>
  <c r="EO52" i="6" s="1"/>
  <c r="ER52" i="6"/>
  <c r="EQ52" i="6"/>
  <c r="ES52" i="6"/>
  <c r="EQ107" i="6"/>
  <c r="ER107" i="6"/>
  <c r="DI107" i="6"/>
  <c r="DW107" i="6" s="1"/>
  <c r="EB107" i="6" s="1"/>
  <c r="EO107" i="6" s="1"/>
  <c r="ES107" i="6"/>
  <c r="DU107" i="6"/>
  <c r="DG107" i="6"/>
  <c r="ER160" i="6"/>
  <c r="DI160" i="6"/>
  <c r="DW160" i="6" s="1"/>
  <c r="EB160" i="6" s="1"/>
  <c r="EO160" i="6" s="1"/>
  <c r="ES160" i="6"/>
  <c r="EQ160" i="6"/>
  <c r="EU99" i="6"/>
  <c r="DU132" i="6"/>
  <c r="DG132" i="6"/>
  <c r="EU160" i="6"/>
  <c r="EB181" i="6"/>
  <c r="EO181" i="6" s="1"/>
  <c r="DY181" i="6"/>
  <c r="EA181" i="6" s="1"/>
  <c r="EM181" i="6" s="1"/>
  <c r="EJ174" i="6"/>
  <c r="EK174" i="6" s="1"/>
  <c r="AJ174" i="6" s="1"/>
  <c r="DG41" i="6"/>
  <c r="DU41" i="6"/>
  <c r="DI113" i="6"/>
  <c r="EQ113" i="6"/>
  <c r="ER113" i="6"/>
  <c r="ES113" i="6"/>
  <c r="DU148" i="6"/>
  <c r="DG148" i="6"/>
  <c r="EU87" i="6"/>
  <c r="DY51" i="6"/>
  <c r="EA51" i="6" s="1"/>
  <c r="EM51" i="6" s="1"/>
  <c r="DZ188" i="6"/>
  <c r="DW48" i="6"/>
  <c r="EB48" i="6" s="1"/>
  <c r="EO48" i="6" s="1"/>
  <c r="EU50" i="6"/>
  <c r="DG153" i="6"/>
  <c r="DU153" i="6"/>
  <c r="ER165" i="6"/>
  <c r="DI165" i="6"/>
  <c r="DW165" i="6" s="1"/>
  <c r="EB165" i="6" s="1"/>
  <c r="EO165" i="6" s="1"/>
  <c r="EQ165" i="6"/>
  <c r="ES165" i="6"/>
  <c r="DI49" i="6"/>
  <c r="ER49" i="6"/>
  <c r="EQ49" i="6"/>
  <c r="ES49" i="6"/>
  <c r="DW154" i="6"/>
  <c r="AR154" i="6" s="1"/>
  <c r="DY139" i="6"/>
  <c r="EA139" i="6" s="1"/>
  <c r="EM139" i="6" s="1"/>
  <c r="EU156" i="6"/>
  <c r="EU22" i="6"/>
  <c r="DW98" i="6"/>
  <c r="DY98" i="6" s="1"/>
  <c r="EA98" i="6" s="1"/>
  <c r="EM98" i="6" s="1"/>
  <c r="ER31" i="6"/>
  <c r="DI31" i="6"/>
  <c r="EQ31" i="6"/>
  <c r="ES31" i="6"/>
  <c r="DU192" i="6"/>
  <c r="DG192" i="6"/>
  <c r="EU75" i="6"/>
  <c r="DV143" i="6"/>
  <c r="DR143" i="6"/>
  <c r="DW118" i="6"/>
  <c r="DY118" i="6" s="1"/>
  <c r="EA118" i="6" s="1"/>
  <c r="EM118" i="6" s="1"/>
  <c r="ER34" i="6"/>
  <c r="DI34" i="6"/>
  <c r="DW34" i="6" s="1"/>
  <c r="EB34" i="6" s="1"/>
  <c r="EO34" i="6" s="1"/>
  <c r="EQ34" i="6"/>
  <c r="ES34" i="6"/>
  <c r="DW64" i="6"/>
  <c r="DW91" i="6"/>
  <c r="AR91" i="6" s="1"/>
  <c r="DW149" i="6"/>
  <c r="EB149" i="6" s="1"/>
  <c r="EO149" i="6" s="1"/>
  <c r="EJ111" i="6"/>
  <c r="EK111" i="6" s="1"/>
  <c r="AJ111" i="6" s="1"/>
  <c r="DR150" i="6"/>
  <c r="DV150" i="6"/>
  <c r="DW120" i="6"/>
  <c r="EJ164" i="6"/>
  <c r="EK164" i="6" s="1"/>
  <c r="AJ164" i="6" s="1"/>
  <c r="DG62" i="6"/>
  <c r="DU62" i="6"/>
  <c r="DY62" i="6" s="1"/>
  <c r="EU118" i="6"/>
  <c r="EU47" i="6"/>
  <c r="DW179" i="6"/>
  <c r="AR179" i="6" s="1"/>
  <c r="DG206" i="6"/>
  <c r="DU206" i="6"/>
  <c r="ER195" i="6"/>
  <c r="ES195" i="6"/>
  <c r="DI195" i="6"/>
  <c r="DW195" i="6" s="1"/>
  <c r="EB195" i="6" s="1"/>
  <c r="EO195" i="6" s="1"/>
  <c r="EQ195" i="6"/>
  <c r="EU67" i="6"/>
  <c r="EU79" i="6"/>
  <c r="DW166" i="6"/>
  <c r="EB166" i="6" s="1"/>
  <c r="EO166" i="6" s="1"/>
  <c r="DV171" i="6"/>
  <c r="DR171" i="6"/>
  <c r="EU103" i="6"/>
  <c r="ER123" i="6"/>
  <c r="ES123" i="6"/>
  <c r="DI123" i="6"/>
  <c r="EQ123" i="6"/>
  <c r="DI95" i="6"/>
  <c r="ER95" i="6"/>
  <c r="ES95" i="6"/>
  <c r="EQ95" i="6"/>
  <c r="DW16" i="6"/>
  <c r="DY16" i="6" s="1"/>
  <c r="ES16" i="6"/>
  <c r="ER16" i="6"/>
  <c r="EH16" i="6"/>
  <c r="DG16" i="6"/>
  <c r="DR16" i="6"/>
  <c r="EG16" i="6"/>
  <c r="EE16" i="6"/>
  <c r="CA16" i="6"/>
  <c r="EF16" i="6"/>
  <c r="ET16" i="6"/>
  <c r="BS16" i="1"/>
  <c r="EB222" i="6" l="1"/>
  <c r="EO222" i="6" s="1"/>
  <c r="AR222" i="6"/>
  <c r="DY220" i="6"/>
  <c r="EA220" i="6" s="1"/>
  <c r="EM220" i="6" s="1"/>
  <c r="DW223" i="6"/>
  <c r="DW227" i="6"/>
  <c r="DW216" i="6"/>
  <c r="DY217" i="6"/>
  <c r="EA217" i="6" s="1"/>
  <c r="EM217" i="6" s="1"/>
  <c r="AR220" i="6"/>
  <c r="EB221" i="6"/>
  <c r="EO221" i="6" s="1"/>
  <c r="DY221" i="6"/>
  <c r="EA221" i="6" s="1"/>
  <c r="EM221" i="6" s="1"/>
  <c r="AR213" i="6"/>
  <c r="DW218" i="6"/>
  <c r="AR218" i="6" s="1"/>
  <c r="DY222" i="6"/>
  <c r="EA222" i="6" s="1"/>
  <c r="EM222" i="6" s="1"/>
  <c r="EB209" i="6"/>
  <c r="EO209" i="6" s="1"/>
  <c r="DY209" i="6"/>
  <c r="EA209" i="6" s="1"/>
  <c r="EM209" i="6" s="1"/>
  <c r="AR228" i="6"/>
  <c r="DZ211" i="6"/>
  <c r="EB228" i="6"/>
  <c r="EO228" i="6" s="1"/>
  <c r="DY228" i="6"/>
  <c r="EA228" i="6" s="1"/>
  <c r="EM228" i="6" s="1"/>
  <c r="EB215" i="6"/>
  <c r="EO215" i="6" s="1"/>
  <c r="DY215" i="6"/>
  <c r="EA215" i="6" s="1"/>
  <c r="EM215" i="6" s="1"/>
  <c r="DW210" i="6"/>
  <c r="AR215" i="6"/>
  <c r="DW226" i="6"/>
  <c r="EB226" i="6" s="1"/>
  <c r="EO226" i="6" s="1"/>
  <c r="DZ209" i="6"/>
  <c r="DY107" i="6"/>
  <c r="EA107" i="6" s="1"/>
  <c r="EM107" i="6" s="1"/>
  <c r="DZ17" i="6"/>
  <c r="AR204" i="6"/>
  <c r="AR37" i="6"/>
  <c r="EU186" i="6"/>
  <c r="EU187" i="6"/>
  <c r="EJ62" i="6"/>
  <c r="EK62" i="6" s="1"/>
  <c r="AJ62" i="6" s="1"/>
  <c r="AR144" i="6"/>
  <c r="DY44" i="6"/>
  <c r="EA44" i="6" s="1"/>
  <c r="EM44" i="6" s="1"/>
  <c r="DW206" i="6"/>
  <c r="EU180" i="6"/>
  <c r="AR52" i="6"/>
  <c r="EJ66" i="6"/>
  <c r="EK66" i="6" s="1"/>
  <c r="AJ66" i="6" s="1"/>
  <c r="AR66" i="6" s="1"/>
  <c r="DY144" i="6"/>
  <c r="EJ65" i="6"/>
  <c r="EK65" i="6" s="1"/>
  <c r="AJ65" i="6" s="1"/>
  <c r="DY206" i="6"/>
  <c r="DZ198" i="6"/>
  <c r="AR111" i="6"/>
  <c r="AR118" i="6"/>
  <c r="DW168" i="6"/>
  <c r="EB168" i="6" s="1"/>
  <c r="EO168" i="6" s="1"/>
  <c r="AR198" i="6"/>
  <c r="DY21" i="6"/>
  <c r="EA21" i="6" s="1"/>
  <c r="EM21" i="6" s="1"/>
  <c r="AR61" i="6"/>
  <c r="EU86" i="6"/>
  <c r="DY177" i="6"/>
  <c r="EA177" i="6" s="1"/>
  <c r="EM177" i="6" s="1"/>
  <c r="EU18" i="6"/>
  <c r="EJ194" i="6"/>
  <c r="EK194" i="6" s="1"/>
  <c r="AJ194" i="6" s="1"/>
  <c r="AR194" i="6" s="1"/>
  <c r="EU152" i="6"/>
  <c r="DY198" i="6"/>
  <c r="EA198" i="6" s="1"/>
  <c r="EM198" i="6" s="1"/>
  <c r="EJ59" i="6"/>
  <c r="EK59" i="6" s="1"/>
  <c r="AJ59" i="6" s="1"/>
  <c r="EJ153" i="6"/>
  <c r="EK153" i="6" s="1"/>
  <c r="AJ153" i="6" s="1"/>
  <c r="EJ81" i="6"/>
  <c r="EK81" i="6" s="1"/>
  <c r="AJ81" i="6" s="1"/>
  <c r="EU109" i="6"/>
  <c r="DY61" i="6"/>
  <c r="EA61" i="6" s="1"/>
  <c r="EM61" i="6" s="1"/>
  <c r="EU84" i="6"/>
  <c r="EU46" i="6"/>
  <c r="EU205" i="6"/>
  <c r="EU59" i="6"/>
  <c r="EJ98" i="6"/>
  <c r="EK98" i="6" s="1"/>
  <c r="AJ98" i="6" s="1"/>
  <c r="EU108" i="6"/>
  <c r="EU185" i="6"/>
  <c r="DY207" i="6"/>
  <c r="DW49" i="6"/>
  <c r="EB49" i="6" s="1"/>
  <c r="EO49" i="6" s="1"/>
  <c r="DZ177" i="6"/>
  <c r="DY111" i="6"/>
  <c r="EA111" i="6" s="1"/>
  <c r="EM111" i="6" s="1"/>
  <c r="DY187" i="6"/>
  <c r="EA187" i="6" s="1"/>
  <c r="EM187" i="6" s="1"/>
  <c r="EJ70" i="6"/>
  <c r="EK70" i="6" s="1"/>
  <c r="AJ70" i="6" s="1"/>
  <c r="EU82" i="6"/>
  <c r="EU39" i="6"/>
  <c r="EU23" i="6"/>
  <c r="EU106" i="6"/>
  <c r="EU64" i="6"/>
  <c r="EJ176" i="6"/>
  <c r="EK176" i="6" s="1"/>
  <c r="AJ176" i="6" s="1"/>
  <c r="AR176" i="6" s="1"/>
  <c r="DY194" i="6"/>
  <c r="EA194" i="6" s="1"/>
  <c r="EM194" i="6" s="1"/>
  <c r="EB194" i="6"/>
  <c r="EO194" i="6" s="1"/>
  <c r="AR166" i="6"/>
  <c r="DY49" i="6"/>
  <c r="EA49" i="6" s="1"/>
  <c r="EM49" i="6" s="1"/>
  <c r="DW127" i="6"/>
  <c r="EB127" i="6" s="1"/>
  <c r="EO127" i="6" s="1"/>
  <c r="EU94" i="6"/>
  <c r="EU101" i="6"/>
  <c r="EJ157" i="6"/>
  <c r="EK157" i="6" s="1"/>
  <c r="AJ157" i="6" s="1"/>
  <c r="AR157" i="6" s="1"/>
  <c r="AR21" i="6"/>
  <c r="EU78" i="6"/>
  <c r="EU66" i="6"/>
  <c r="EJ95" i="6"/>
  <c r="EK95" i="6" s="1"/>
  <c r="AJ95" i="6" s="1"/>
  <c r="EJ122" i="6"/>
  <c r="EK122" i="6" s="1"/>
  <c r="AJ122" i="6" s="1"/>
  <c r="EJ89" i="6"/>
  <c r="EK89" i="6" s="1"/>
  <c r="AJ89" i="6" s="1"/>
  <c r="EJ189" i="6"/>
  <c r="EK189" i="6" s="1"/>
  <c r="AJ189" i="6" s="1"/>
  <c r="AR189" i="6" s="1"/>
  <c r="EJ88" i="6"/>
  <c r="EK88" i="6" s="1"/>
  <c r="AJ88" i="6" s="1"/>
  <c r="EU115" i="6"/>
  <c r="DY163" i="6"/>
  <c r="DW123" i="6"/>
  <c r="AR44" i="6"/>
  <c r="EU147" i="6"/>
  <c r="EJ180" i="6"/>
  <c r="EK180" i="6" s="1"/>
  <c r="AJ180" i="6" s="1"/>
  <c r="AR180" i="6" s="1"/>
  <c r="EJ197" i="6"/>
  <c r="EK197" i="6" s="1"/>
  <c r="AJ197" i="6" s="1"/>
  <c r="AR197" i="6" s="1"/>
  <c r="EU53" i="6"/>
  <c r="DW55" i="6"/>
  <c r="EB55" i="6" s="1"/>
  <c r="EO55" i="6" s="1"/>
  <c r="DY36" i="6"/>
  <c r="EA36" i="6" s="1"/>
  <c r="EM36" i="6" s="1"/>
  <c r="EU29" i="6"/>
  <c r="EU25" i="6"/>
  <c r="EJ104" i="6"/>
  <c r="EK104" i="6" s="1"/>
  <c r="AJ104" i="6" s="1"/>
  <c r="AR104" i="6" s="1"/>
  <c r="EJ170" i="6"/>
  <c r="EK170" i="6" s="1"/>
  <c r="AJ170" i="6" s="1"/>
  <c r="EU98" i="6"/>
  <c r="DY148" i="6"/>
  <c r="EA148" i="6" s="1"/>
  <c r="EM148" i="6" s="1"/>
  <c r="AR71" i="6"/>
  <c r="EU161" i="6"/>
  <c r="EU206" i="6"/>
  <c r="EJ46" i="6"/>
  <c r="EK46" i="6" s="1"/>
  <c r="AJ46" i="6" s="1"/>
  <c r="AR46" i="6" s="1"/>
  <c r="DY96" i="6"/>
  <c r="EA96" i="6" s="1"/>
  <c r="EM96" i="6" s="1"/>
  <c r="EJ18" i="6"/>
  <c r="EK18" i="6" s="1"/>
  <c r="AJ18" i="6" s="1"/>
  <c r="EJ105" i="6"/>
  <c r="EK105" i="6" s="1"/>
  <c r="AJ105" i="6" s="1"/>
  <c r="AR105" i="6" s="1"/>
  <c r="EU151" i="6"/>
  <c r="DY116" i="6"/>
  <c r="EJ83" i="6"/>
  <c r="EK83" i="6" s="1"/>
  <c r="AJ83" i="6" s="1"/>
  <c r="AR83" i="6" s="1"/>
  <c r="EJ78" i="6"/>
  <c r="EK78" i="6" s="1"/>
  <c r="AJ78" i="6" s="1"/>
  <c r="EU202" i="6"/>
  <c r="EJ116" i="6"/>
  <c r="EK116" i="6" s="1"/>
  <c r="AJ116" i="6" s="1"/>
  <c r="AR116" i="6" s="1"/>
  <c r="DY147" i="6"/>
  <c r="EA147" i="6" s="1"/>
  <c r="EM147" i="6" s="1"/>
  <c r="AR81" i="6"/>
  <c r="DY34" i="6"/>
  <c r="EA34" i="6" s="1"/>
  <c r="EM34" i="6" s="1"/>
  <c r="DW57" i="6"/>
  <c r="EB57" i="6" s="1"/>
  <c r="EO57" i="6" s="1"/>
  <c r="DW112" i="6"/>
  <c r="EB112" i="6" s="1"/>
  <c r="EO112" i="6" s="1"/>
  <c r="DW40" i="6"/>
  <c r="DZ68" i="6"/>
  <c r="DW59" i="6"/>
  <c r="EB59" i="6" s="1"/>
  <c r="EO59" i="6" s="1"/>
  <c r="EJ39" i="6"/>
  <c r="EK39" i="6" s="1"/>
  <c r="AJ39" i="6" s="1"/>
  <c r="EU178" i="6"/>
  <c r="EU27" i="6"/>
  <c r="EU132" i="6"/>
  <c r="EU90" i="6"/>
  <c r="EU183" i="6"/>
  <c r="EU194" i="6"/>
  <c r="EU105" i="6"/>
  <c r="EJ195" i="6"/>
  <c r="EK195" i="6" s="1"/>
  <c r="AJ195" i="6" s="1"/>
  <c r="EU173" i="6"/>
  <c r="EU88" i="6"/>
  <c r="DY159" i="6"/>
  <c r="EA159" i="6" s="1"/>
  <c r="EM159" i="6" s="1"/>
  <c r="AR130" i="6"/>
  <c r="DY133" i="6"/>
  <c r="EA133" i="6" s="1"/>
  <c r="EM133" i="6" s="1"/>
  <c r="DY84" i="6"/>
  <c r="EA84" i="6" s="1"/>
  <c r="EM84" i="6" s="1"/>
  <c r="DY160" i="6"/>
  <c r="EA160" i="6" s="1"/>
  <c r="EM160" i="6" s="1"/>
  <c r="AR127" i="6"/>
  <c r="AR185" i="6"/>
  <c r="DZ21" i="6"/>
  <c r="DW27" i="6"/>
  <c r="EB27" i="6" s="1"/>
  <c r="EO27" i="6" s="1"/>
  <c r="EU77" i="6"/>
  <c r="DZ147" i="6"/>
  <c r="EU139" i="6"/>
  <c r="EU110" i="6"/>
  <c r="EJ147" i="6"/>
  <c r="EK147" i="6" s="1"/>
  <c r="AJ147" i="6" s="1"/>
  <c r="AR147" i="6" s="1"/>
  <c r="EU171" i="6"/>
  <c r="EJ90" i="6"/>
  <c r="EK90" i="6" s="1"/>
  <c r="AJ90" i="6" s="1"/>
  <c r="EU95" i="6"/>
  <c r="EJ29" i="6"/>
  <c r="EK29" i="6" s="1"/>
  <c r="AJ29" i="6" s="1"/>
  <c r="EJ27" i="6"/>
  <c r="EK27" i="6" s="1"/>
  <c r="AJ27" i="6" s="1"/>
  <c r="EU104" i="6"/>
  <c r="AR156" i="6"/>
  <c r="DZ22" i="6"/>
  <c r="EU112" i="6"/>
  <c r="DW70" i="6"/>
  <c r="EB70" i="6" s="1"/>
  <c r="EO70" i="6" s="1"/>
  <c r="DW113" i="6"/>
  <c r="EB113" i="6" s="1"/>
  <c r="EO113" i="6" s="1"/>
  <c r="DY168" i="6"/>
  <c r="EA168" i="6" s="1"/>
  <c r="EM168" i="6" s="1"/>
  <c r="DY59" i="6"/>
  <c r="EA59" i="6" s="1"/>
  <c r="EM59" i="6" s="1"/>
  <c r="DW19" i="6"/>
  <c r="EB19" i="6" s="1"/>
  <c r="EO19" i="6" s="1"/>
  <c r="DW140" i="6"/>
  <c r="DW103" i="6"/>
  <c r="EB103" i="6" s="1"/>
  <c r="EO103" i="6" s="1"/>
  <c r="EU170" i="6"/>
  <c r="DW39" i="6"/>
  <c r="EB39" i="6" s="1"/>
  <c r="EO39" i="6" s="1"/>
  <c r="EU62" i="6"/>
  <c r="EJ101" i="6"/>
  <c r="EK101" i="6" s="1"/>
  <c r="AJ101" i="6" s="1"/>
  <c r="EU195" i="6"/>
  <c r="EJ117" i="6"/>
  <c r="EK117" i="6" s="1"/>
  <c r="AJ117" i="6" s="1"/>
  <c r="DY180" i="6"/>
  <c r="DY191" i="6"/>
  <c r="EB16" i="6"/>
  <c r="EO16" i="6" s="1"/>
  <c r="AR159" i="6"/>
  <c r="DZ107" i="6"/>
  <c r="DW135" i="6"/>
  <c r="EB135" i="6" s="1"/>
  <c r="EO135" i="6" s="1"/>
  <c r="DY112" i="6"/>
  <c r="DZ56" i="6"/>
  <c r="EU124" i="6"/>
  <c r="EU168" i="6"/>
  <c r="EJ132" i="6"/>
  <c r="EK132" i="6" s="1"/>
  <c r="AJ132" i="6" s="1"/>
  <c r="EJ139" i="6"/>
  <c r="EK139" i="6" s="1"/>
  <c r="AJ139" i="6" s="1"/>
  <c r="AR139" i="6" s="1"/>
  <c r="EJ42" i="6"/>
  <c r="EK42" i="6" s="1"/>
  <c r="AJ42" i="6" s="1"/>
  <c r="DY69" i="6"/>
  <c r="EB37" i="6"/>
  <c r="EO37" i="6" s="1"/>
  <c r="DY37" i="6"/>
  <c r="DY185" i="6"/>
  <c r="DZ159" i="6"/>
  <c r="AR148" i="6"/>
  <c r="DY195" i="6"/>
  <c r="EA195" i="6" s="1"/>
  <c r="EM195" i="6" s="1"/>
  <c r="DY127" i="6"/>
  <c r="EA127" i="6" s="1"/>
  <c r="EM127" i="6" s="1"/>
  <c r="AR62" i="6"/>
  <c r="DW200" i="6"/>
  <c r="DY114" i="6"/>
  <c r="EA114" i="6" s="1"/>
  <c r="EM114" i="6" s="1"/>
  <c r="DZ152" i="6"/>
  <c r="DY122" i="6"/>
  <c r="EA122" i="6" s="1"/>
  <c r="EM122" i="6" s="1"/>
  <c r="EJ205" i="6"/>
  <c r="EK205" i="6" s="1"/>
  <c r="AJ205" i="6" s="1"/>
  <c r="DY204" i="6"/>
  <c r="EA204" i="6" s="1"/>
  <c r="EM204" i="6" s="1"/>
  <c r="EJ25" i="6"/>
  <c r="EK25" i="6" s="1"/>
  <c r="AJ25" i="6" s="1"/>
  <c r="EJ114" i="6"/>
  <c r="EK114" i="6" s="1"/>
  <c r="AJ114" i="6" s="1"/>
  <c r="EU63" i="6"/>
  <c r="EU72" i="6"/>
  <c r="EU102" i="6"/>
  <c r="EU131" i="6"/>
  <c r="EJ168" i="6"/>
  <c r="EK168" i="6" s="1"/>
  <c r="AJ168" i="6" s="1"/>
  <c r="AR168" i="6" s="1"/>
  <c r="EJ102" i="6"/>
  <c r="EK102" i="6" s="1"/>
  <c r="AJ102" i="6" s="1"/>
  <c r="AR102" i="6" s="1"/>
  <c r="EU165" i="6"/>
  <c r="EB47" i="6"/>
  <c r="EO47" i="6" s="1"/>
  <c r="DY47" i="6"/>
  <c r="AR177" i="6"/>
  <c r="EJ183" i="6"/>
  <c r="EK183" i="6" s="1"/>
  <c r="AJ183" i="6" s="1"/>
  <c r="AR183" i="6" s="1"/>
  <c r="EU116" i="6"/>
  <c r="EU70" i="6"/>
  <c r="DZ93" i="6"/>
  <c r="EU197" i="6"/>
  <c r="EU122" i="6"/>
  <c r="DY161" i="6"/>
  <c r="EA161" i="6" s="1"/>
  <c r="EM161" i="6" s="1"/>
  <c r="DZ44" i="6"/>
  <c r="DW132" i="6"/>
  <c r="DZ156" i="6"/>
  <c r="DY92" i="6"/>
  <c r="EA92" i="6" s="1"/>
  <c r="EM92" i="6" s="1"/>
  <c r="EU117" i="6"/>
  <c r="EJ152" i="6"/>
  <c r="EK152" i="6" s="1"/>
  <c r="AJ152" i="6" s="1"/>
  <c r="AR152" i="6" s="1"/>
  <c r="EJ23" i="6"/>
  <c r="EK23" i="6" s="1"/>
  <c r="AJ23" i="6" s="1"/>
  <c r="AR23" i="6" s="1"/>
  <c r="EJ151" i="6"/>
  <c r="EK151" i="6" s="1"/>
  <c r="AJ151" i="6" s="1"/>
  <c r="EJ165" i="6"/>
  <c r="EK165" i="6" s="1"/>
  <c r="AJ165" i="6" s="1"/>
  <c r="EU89" i="6"/>
  <c r="EU189" i="6"/>
  <c r="EU191" i="6"/>
  <c r="DZ127" i="6"/>
  <c r="EA62" i="6"/>
  <c r="EM62" i="6" s="1"/>
  <c r="DZ62" i="6"/>
  <c r="EA206" i="6"/>
  <c r="EM206" i="6" s="1"/>
  <c r="DZ206" i="6"/>
  <c r="DZ160" i="6"/>
  <c r="EA112" i="6"/>
  <c r="EM112" i="6" s="1"/>
  <c r="DZ112" i="6"/>
  <c r="EB201" i="6"/>
  <c r="EO201" i="6" s="1"/>
  <c r="DY201" i="6"/>
  <c r="EA201" i="6" s="1"/>
  <c r="EM201" i="6" s="1"/>
  <c r="AR67" i="6"/>
  <c r="AR164" i="6"/>
  <c r="EB64" i="6"/>
  <c r="EO64" i="6" s="1"/>
  <c r="DY64" i="6"/>
  <c r="EA64" i="6" s="1"/>
  <c r="EM64" i="6" s="1"/>
  <c r="AR64" i="6"/>
  <c r="DZ49" i="6"/>
  <c r="AR195" i="6"/>
  <c r="AR29" i="6"/>
  <c r="AR63" i="6"/>
  <c r="AR57" i="6"/>
  <c r="DW151" i="6"/>
  <c r="DY151" i="6" s="1"/>
  <c r="AR19" i="6"/>
  <c r="DY82" i="6"/>
  <c r="EA82" i="6" s="1"/>
  <c r="EM82" i="6" s="1"/>
  <c r="DZ97" i="6"/>
  <c r="DZ83" i="6"/>
  <c r="EB196" i="6"/>
  <c r="EO196" i="6" s="1"/>
  <c r="DY196" i="6"/>
  <c r="DY57" i="6"/>
  <c r="EA57" i="6" s="1"/>
  <c r="EM57" i="6" s="1"/>
  <c r="EB46" i="6"/>
  <c r="EO46" i="6" s="1"/>
  <c r="DY46" i="6"/>
  <c r="EA46" i="6" s="1"/>
  <c r="EM46" i="6" s="1"/>
  <c r="DY65" i="6"/>
  <c r="EA65" i="6" s="1"/>
  <c r="EM65" i="6" s="1"/>
  <c r="AR49" i="6"/>
  <c r="DY63" i="6"/>
  <c r="EA63" i="6" s="1"/>
  <c r="EM63" i="6" s="1"/>
  <c r="DY138" i="6"/>
  <c r="DZ142" i="6"/>
  <c r="DY130" i="6"/>
  <c r="EA130" i="6" s="1"/>
  <c r="EM130" i="6" s="1"/>
  <c r="DY71" i="6"/>
  <c r="EA71" i="6" s="1"/>
  <c r="EM71" i="6" s="1"/>
  <c r="DZ187" i="6"/>
  <c r="EB73" i="6"/>
  <c r="EO73" i="6" s="1"/>
  <c r="DY73" i="6"/>
  <c r="EA73" i="6" s="1"/>
  <c r="EM73" i="6" s="1"/>
  <c r="DY155" i="6"/>
  <c r="EA155" i="6" s="1"/>
  <c r="EM155" i="6" s="1"/>
  <c r="AR54" i="6"/>
  <c r="EB170" i="6"/>
  <c r="EO170" i="6" s="1"/>
  <c r="EB117" i="6"/>
  <c r="EO117" i="6" s="1"/>
  <c r="AR117" i="6"/>
  <c r="EB20" i="6"/>
  <c r="EO20" i="6" s="1"/>
  <c r="DY20" i="6"/>
  <c r="EA20" i="6" s="1"/>
  <c r="EM20" i="6" s="1"/>
  <c r="DY165" i="6"/>
  <c r="EA165" i="6" s="1"/>
  <c r="EM165" i="6" s="1"/>
  <c r="EB136" i="6"/>
  <c r="EO136" i="6" s="1"/>
  <c r="DY136" i="6"/>
  <c r="EB28" i="6"/>
  <c r="EO28" i="6" s="1"/>
  <c r="DY28" i="6"/>
  <c r="EA28" i="6" s="1"/>
  <c r="EM28" i="6" s="1"/>
  <c r="AR121" i="6"/>
  <c r="EB89" i="6"/>
  <c r="EO89" i="6" s="1"/>
  <c r="AR89" i="6"/>
  <c r="DY89" i="6"/>
  <c r="DY19" i="6"/>
  <c r="EA19" i="6" s="1"/>
  <c r="EM19" i="6" s="1"/>
  <c r="AR84" i="6"/>
  <c r="EB146" i="6"/>
  <c r="EO146" i="6" s="1"/>
  <c r="DY146" i="6"/>
  <c r="EA146" i="6" s="1"/>
  <c r="EM146" i="6" s="1"/>
  <c r="AR149" i="6"/>
  <c r="DY48" i="6"/>
  <c r="DY190" i="6"/>
  <c r="DZ117" i="6"/>
  <c r="DY149" i="6"/>
  <c r="EA149" i="6" s="1"/>
  <c r="EM149" i="6" s="1"/>
  <c r="DY87" i="6"/>
  <c r="EA87" i="6" s="1"/>
  <c r="EM87" i="6" s="1"/>
  <c r="DZ197" i="6"/>
  <c r="AR190" i="6"/>
  <c r="EB91" i="6"/>
  <c r="EO91" i="6" s="1"/>
  <c r="EA45" i="6"/>
  <c r="EM45" i="6" s="1"/>
  <c r="DZ45" i="6"/>
  <c r="EB169" i="6"/>
  <c r="EO169" i="6" s="1"/>
  <c r="EB178" i="6"/>
  <c r="EO178" i="6" s="1"/>
  <c r="AR178" i="6"/>
  <c r="DY178" i="6"/>
  <c r="EA178" i="6" s="1"/>
  <c r="EM178" i="6" s="1"/>
  <c r="EB167" i="6"/>
  <c r="EO167" i="6" s="1"/>
  <c r="DY167" i="6"/>
  <c r="AR59" i="6"/>
  <c r="DW31" i="6"/>
  <c r="AR34" i="6"/>
  <c r="DW143" i="6"/>
  <c r="AR172" i="6"/>
  <c r="DZ51" i="6"/>
  <c r="DZ195" i="6"/>
  <c r="DZ111" i="6"/>
  <c r="DZ81" i="6"/>
  <c r="DW42" i="6"/>
  <c r="AR48" i="6"/>
  <c r="DW75" i="6"/>
  <c r="EB162" i="6"/>
  <c r="EO162" i="6" s="1"/>
  <c r="DY162" i="6"/>
  <c r="EA162" i="6" s="1"/>
  <c r="EM162" i="6" s="1"/>
  <c r="EB161" i="6"/>
  <c r="EO161" i="6" s="1"/>
  <c r="AR161" i="6"/>
  <c r="EB32" i="6"/>
  <c r="EO32" i="6" s="1"/>
  <c r="DY32" i="6"/>
  <c r="EA32" i="6" s="1"/>
  <c r="EM32" i="6" s="1"/>
  <c r="EA131" i="6"/>
  <c r="EM131" i="6" s="1"/>
  <c r="DZ131" i="6"/>
  <c r="AR87" i="6"/>
  <c r="AR160" i="6"/>
  <c r="EB202" i="6"/>
  <c r="EO202" i="6" s="1"/>
  <c r="AR202" i="6"/>
  <c r="DY202" i="6"/>
  <c r="EB79" i="6"/>
  <c r="EO79" i="6" s="1"/>
  <c r="DY79" i="6"/>
  <c r="DW145" i="6"/>
  <c r="EB122" i="6"/>
  <c r="EO122" i="6" s="1"/>
  <c r="AR122" i="6"/>
  <c r="DY170" i="6"/>
  <c r="EA170" i="6" s="1"/>
  <c r="EM170" i="6" s="1"/>
  <c r="DZ50" i="6"/>
  <c r="DZ46" i="6"/>
  <c r="AR99" i="6"/>
  <c r="DZ176" i="6"/>
  <c r="DZ110" i="6"/>
  <c r="DZ85" i="6"/>
  <c r="DZ125" i="6"/>
  <c r="DY121" i="6"/>
  <c r="EA121" i="6" s="1"/>
  <c r="EM121" i="6" s="1"/>
  <c r="DY169" i="6"/>
  <c r="EA169" i="6" s="1"/>
  <c r="EM169" i="6" s="1"/>
  <c r="EB179" i="6"/>
  <c r="EO179" i="6" s="1"/>
  <c r="DY179" i="6"/>
  <c r="EA179" i="6" s="1"/>
  <c r="EM179" i="6" s="1"/>
  <c r="AR201" i="6"/>
  <c r="AR135" i="6"/>
  <c r="EB25" i="6"/>
  <c r="EO25" i="6" s="1"/>
  <c r="DY25" i="6"/>
  <c r="EA25" i="6" s="1"/>
  <c r="EM25" i="6" s="1"/>
  <c r="AR25" i="6"/>
  <c r="AR53" i="6"/>
  <c r="AR107" i="6"/>
  <c r="DY123" i="6"/>
  <c r="EB102" i="6"/>
  <c r="EO102" i="6" s="1"/>
  <c r="DY102" i="6"/>
  <c r="EA102" i="6" s="1"/>
  <c r="EM102" i="6" s="1"/>
  <c r="DW150" i="6"/>
  <c r="AR113" i="6"/>
  <c r="DW126" i="6"/>
  <c r="DY126" i="6" s="1"/>
  <c r="EA126" i="6" s="1"/>
  <c r="EM126" i="6" s="1"/>
  <c r="DZ104" i="6"/>
  <c r="DW153" i="6"/>
  <c r="DW115" i="6"/>
  <c r="EB80" i="6"/>
  <c r="EO80" i="6" s="1"/>
  <c r="DY80" i="6"/>
  <c r="EA80" i="6" s="1"/>
  <c r="EM80" i="6" s="1"/>
  <c r="DW86" i="6"/>
  <c r="EB205" i="6"/>
  <c r="EO205" i="6" s="1"/>
  <c r="AR205" i="6"/>
  <c r="DW174" i="6"/>
  <c r="DY172" i="6"/>
  <c r="DY52" i="6"/>
  <c r="EA52" i="6" s="1"/>
  <c r="EM52" i="6" s="1"/>
  <c r="DZ36" i="6"/>
  <c r="DZ139" i="6"/>
  <c r="DY124" i="6"/>
  <c r="EA124" i="6" s="1"/>
  <c r="EM124" i="6" s="1"/>
  <c r="DZ61" i="6"/>
  <c r="AR170" i="6"/>
  <c r="DY166" i="6"/>
  <c r="EA166" i="6" s="1"/>
  <c r="EM166" i="6" s="1"/>
  <c r="DY18" i="6"/>
  <c r="DZ184" i="6"/>
  <c r="AR76" i="6"/>
  <c r="DZ74" i="6"/>
  <c r="EB164" i="6"/>
  <c r="EO164" i="6" s="1"/>
  <c r="DZ164" i="6"/>
  <c r="EB120" i="6"/>
  <c r="EO120" i="6" s="1"/>
  <c r="DY120" i="6"/>
  <c r="EA120" i="6" s="1"/>
  <c r="EM120" i="6" s="1"/>
  <c r="EB154" i="6"/>
  <c r="EO154" i="6" s="1"/>
  <c r="DY154" i="6"/>
  <c r="EA154" i="6" s="1"/>
  <c r="EM154" i="6" s="1"/>
  <c r="DW95" i="6"/>
  <c r="EB98" i="6"/>
  <c r="EO98" i="6" s="1"/>
  <c r="AR98" i="6"/>
  <c r="DZ133" i="6"/>
  <c r="EB88" i="6"/>
  <c r="EO88" i="6" s="1"/>
  <c r="DY88" i="6"/>
  <c r="EA88" i="6" s="1"/>
  <c r="EM88" i="6" s="1"/>
  <c r="AR88" i="6"/>
  <c r="DY67" i="6"/>
  <c r="EA67" i="6" s="1"/>
  <c r="EM67" i="6" s="1"/>
  <c r="EB203" i="6"/>
  <c r="EO203" i="6" s="1"/>
  <c r="DY203" i="6"/>
  <c r="EA203" i="6" s="1"/>
  <c r="EM203" i="6" s="1"/>
  <c r="AR165" i="6"/>
  <c r="DZ59" i="6"/>
  <c r="DZ98" i="6"/>
  <c r="AR141" i="6"/>
  <c r="DW171" i="6"/>
  <c r="DY171" i="6" s="1"/>
  <c r="DW137" i="6"/>
  <c r="DW199" i="6"/>
  <c r="AR119" i="6"/>
  <c r="EA182" i="6"/>
  <c r="EM182" i="6" s="1"/>
  <c r="DZ182" i="6"/>
  <c r="DW78" i="6"/>
  <c r="DY78" i="6" s="1"/>
  <c r="EA78" i="6" s="1"/>
  <c r="EM78" i="6" s="1"/>
  <c r="AR112" i="6"/>
  <c r="AR18" i="6"/>
  <c r="DY29" i="6"/>
  <c r="DY141" i="6"/>
  <c r="EA141" i="6" s="1"/>
  <c r="EM141" i="6" s="1"/>
  <c r="DZ201" i="6"/>
  <c r="DY90" i="6"/>
  <c r="DZ181" i="6"/>
  <c r="DZ158" i="6"/>
  <c r="DZ20" i="6"/>
  <c r="AR136" i="6"/>
  <c r="DZ82" i="6"/>
  <c r="EB99" i="6"/>
  <c r="EO99" i="6" s="1"/>
  <c r="DZ99" i="6"/>
  <c r="EB101" i="6"/>
  <c r="EO101" i="6" s="1"/>
  <c r="DY101" i="6"/>
  <c r="EA101" i="6" s="1"/>
  <c r="EM101" i="6" s="1"/>
  <c r="AR101" i="6"/>
  <c r="EB60" i="6"/>
  <c r="EO60" i="6" s="1"/>
  <c r="EB114" i="6"/>
  <c r="EO114" i="6" s="1"/>
  <c r="AR114" i="6"/>
  <c r="AR73" i="6"/>
  <c r="AR133" i="6"/>
  <c r="AR65" i="6"/>
  <c r="EB206" i="6"/>
  <c r="EO206" i="6" s="1"/>
  <c r="AR206" i="6"/>
  <c r="DY54" i="6"/>
  <c r="EA54" i="6" s="1"/>
  <c r="EM54" i="6" s="1"/>
  <c r="DY119" i="6"/>
  <c r="EA119" i="6" s="1"/>
  <c r="EM119" i="6" s="1"/>
  <c r="AR155" i="6"/>
  <c r="DZ66" i="6"/>
  <c r="DY205" i="6"/>
  <c r="DY53" i="6"/>
  <c r="EA53" i="6" s="1"/>
  <c r="EM53" i="6" s="1"/>
  <c r="DY134" i="6"/>
  <c r="EA134" i="6" s="1"/>
  <c r="EM134" i="6" s="1"/>
  <c r="DY60" i="6"/>
  <c r="EA60" i="6" s="1"/>
  <c r="EM60" i="6" s="1"/>
  <c r="DZ94" i="6"/>
  <c r="AR203" i="6"/>
  <c r="AR103" i="6"/>
  <c r="EB72" i="6"/>
  <c r="EO72" i="6" s="1"/>
  <c r="AR72" i="6"/>
  <c r="EB118" i="6"/>
  <c r="EO118" i="6" s="1"/>
  <c r="DZ118" i="6"/>
  <c r="AR120" i="6"/>
  <c r="EB33" i="6"/>
  <c r="EO33" i="6" s="1"/>
  <c r="DY33" i="6"/>
  <c r="EA33" i="6" s="1"/>
  <c r="EM33" i="6" s="1"/>
  <c r="AR33" i="6"/>
  <c r="DZ186" i="6"/>
  <c r="DY70" i="6"/>
  <c r="EA70" i="6" s="1"/>
  <c r="EM70" i="6" s="1"/>
  <c r="AR92" i="6"/>
  <c r="DW192" i="6"/>
  <c r="DW41" i="6"/>
  <c r="AR41" i="6" s="1"/>
  <c r="EB76" i="6"/>
  <c r="EO76" i="6" s="1"/>
  <c r="DZ76" i="6"/>
  <c r="DW109" i="6"/>
  <c r="DY109" i="6" s="1"/>
  <c r="EA109" i="6" s="1"/>
  <c r="EM109" i="6" s="1"/>
  <c r="DZ129" i="6"/>
  <c r="AR90" i="6"/>
  <c r="AR124" i="6"/>
  <c r="DZ71" i="6"/>
  <c r="DZ154" i="6"/>
  <c r="DZ80" i="6"/>
  <c r="DY72" i="6"/>
  <c r="EA72" i="6" s="1"/>
  <c r="EM72" i="6" s="1"/>
  <c r="DY91" i="6"/>
  <c r="EA91" i="6" s="1"/>
  <c r="EM91" i="6" s="1"/>
  <c r="DZ58" i="6"/>
  <c r="AR20" i="6"/>
  <c r="DZ54" i="6"/>
  <c r="AR134" i="6"/>
  <c r="DZ64" i="6"/>
  <c r="AR79" i="6"/>
  <c r="DZ105" i="6"/>
  <c r="EA16" i="6"/>
  <c r="EM16" i="6" s="1"/>
  <c r="DZ16" i="6"/>
  <c r="EJ16" i="6"/>
  <c r="EK16" i="6" s="1"/>
  <c r="AJ16" i="6" s="1"/>
  <c r="AR16" i="6" s="1"/>
  <c r="EU16" i="6"/>
  <c r="BL33" i="1"/>
  <c r="BL34" i="1"/>
  <c r="BL35" i="1"/>
  <c r="BL36" i="1"/>
  <c r="BL37" i="1"/>
  <c r="BL38" i="1"/>
  <c r="BL39" i="1"/>
  <c r="BL40" i="1"/>
  <c r="BL41" i="1"/>
  <c r="BL42" i="1"/>
  <c r="BL43" i="1"/>
  <c r="BL44" i="1"/>
  <c r="BL45" i="1"/>
  <c r="BL32" i="1"/>
  <c r="R17" i="1"/>
  <c r="R18" i="1"/>
  <c r="R19" i="1"/>
  <c r="R20" i="1"/>
  <c r="R21" i="1"/>
  <c r="R22" i="1"/>
  <c r="R23" i="1"/>
  <c r="R24" i="1"/>
  <c r="R25" i="1"/>
  <c r="R26" i="1"/>
  <c r="R27" i="1"/>
  <c r="R28" i="1"/>
  <c r="R29" i="1"/>
  <c r="J17" i="1"/>
  <c r="J18" i="1"/>
  <c r="J19" i="1"/>
  <c r="J20" i="1"/>
  <c r="J21" i="1"/>
  <c r="J22" i="1"/>
  <c r="J23" i="1"/>
  <c r="J24" i="1"/>
  <c r="J25" i="1"/>
  <c r="J26" i="1"/>
  <c r="J27" i="1"/>
  <c r="J28" i="1"/>
  <c r="J29" i="1"/>
  <c r="J16" i="1"/>
  <c r="BK16" i="1"/>
  <c r="I17" i="1"/>
  <c r="I18" i="1"/>
  <c r="I19" i="1"/>
  <c r="I20" i="1"/>
  <c r="I21" i="1"/>
  <c r="I22" i="1"/>
  <c r="I23" i="1"/>
  <c r="I24" i="1"/>
  <c r="I25" i="1"/>
  <c r="I26" i="1"/>
  <c r="I27" i="1"/>
  <c r="I28" i="1"/>
  <c r="I29" i="1"/>
  <c r="BJ16" i="1"/>
  <c r="AR226" i="6" l="1"/>
  <c r="EB210" i="6"/>
  <c r="EO210" i="6" s="1"/>
  <c r="AR210" i="6"/>
  <c r="DY210" i="6"/>
  <c r="EB216" i="6"/>
  <c r="EO216" i="6" s="1"/>
  <c r="AR216" i="6"/>
  <c r="DY216" i="6"/>
  <c r="EA216" i="6" s="1"/>
  <c r="EM216" i="6" s="1"/>
  <c r="EB218" i="6"/>
  <c r="EO218" i="6" s="1"/>
  <c r="DY218" i="6"/>
  <c r="EA218" i="6" s="1"/>
  <c r="EM218" i="6" s="1"/>
  <c r="EB227" i="6"/>
  <c r="EO227" i="6" s="1"/>
  <c r="AR227" i="6"/>
  <c r="DY227" i="6"/>
  <c r="EA227" i="6" s="1"/>
  <c r="EM227" i="6" s="1"/>
  <c r="EB223" i="6"/>
  <c r="EO223" i="6" s="1"/>
  <c r="AR223" i="6"/>
  <c r="DY226" i="6"/>
  <c r="EA226" i="6" s="1"/>
  <c r="EM226" i="6" s="1"/>
  <c r="DY223" i="6"/>
  <c r="EA223" i="6" s="1"/>
  <c r="EM223" i="6" s="1"/>
  <c r="DY27" i="6"/>
  <c r="EA27" i="6" s="1"/>
  <c r="EM27" i="6" s="1"/>
  <c r="AR70" i="6"/>
  <c r="EA144" i="6"/>
  <c r="EM144" i="6" s="1"/>
  <c r="DZ144" i="6"/>
  <c r="AR39" i="6"/>
  <c r="AR55" i="6"/>
  <c r="DZ96" i="6"/>
  <c r="EA207" i="6"/>
  <c r="EM207" i="6" s="1"/>
  <c r="DZ207" i="6"/>
  <c r="DZ60" i="6"/>
  <c r="DZ148" i="6"/>
  <c r="AR27" i="6"/>
  <c r="DZ141" i="6"/>
  <c r="DZ34" i="6"/>
  <c r="DY55" i="6"/>
  <c r="EA116" i="6"/>
  <c r="EM116" i="6" s="1"/>
  <c r="DZ116" i="6"/>
  <c r="EB123" i="6"/>
  <c r="EO123" i="6" s="1"/>
  <c r="AR123" i="6"/>
  <c r="EA163" i="6"/>
  <c r="EM163" i="6" s="1"/>
  <c r="DZ163" i="6"/>
  <c r="DZ194" i="6"/>
  <c r="EA171" i="6"/>
  <c r="EM171" i="6" s="1"/>
  <c r="DZ171" i="6"/>
  <c r="EB132" i="6"/>
  <c r="EO132" i="6" s="1"/>
  <c r="DY132" i="6"/>
  <c r="EA132" i="6" s="1"/>
  <c r="EM132" i="6" s="1"/>
  <c r="DZ134" i="6"/>
  <c r="DZ130" i="6"/>
  <c r="DZ204" i="6"/>
  <c r="DZ33" i="6"/>
  <c r="DZ132" i="6"/>
  <c r="DZ27" i="6"/>
  <c r="DZ169" i="6"/>
  <c r="DZ57" i="6"/>
  <c r="DZ161" i="6"/>
  <c r="EA47" i="6"/>
  <c r="EM47" i="6" s="1"/>
  <c r="DZ47" i="6"/>
  <c r="EB200" i="6"/>
  <c r="EO200" i="6" s="1"/>
  <c r="AR200" i="6"/>
  <c r="DY200" i="6"/>
  <c r="EA185" i="6"/>
  <c r="EM185" i="6" s="1"/>
  <c r="DZ185" i="6"/>
  <c r="EA191" i="6"/>
  <c r="EM191" i="6" s="1"/>
  <c r="DZ191" i="6"/>
  <c r="DY103" i="6"/>
  <c r="EA103" i="6" s="1"/>
  <c r="EM103" i="6" s="1"/>
  <c r="EA37" i="6"/>
  <c r="EM37" i="6" s="1"/>
  <c r="DZ37" i="6"/>
  <c r="EA180" i="6"/>
  <c r="EM180" i="6" s="1"/>
  <c r="DZ180" i="6"/>
  <c r="DY135" i="6"/>
  <c r="EB40" i="6"/>
  <c r="EO40" i="6" s="1"/>
  <c r="AR40" i="6"/>
  <c r="DY39" i="6"/>
  <c r="DZ124" i="6"/>
  <c r="DZ179" i="6"/>
  <c r="DZ146" i="6"/>
  <c r="DZ121" i="6"/>
  <c r="DZ168" i="6"/>
  <c r="DZ155" i="6"/>
  <c r="EB140" i="6"/>
  <c r="EO140" i="6" s="1"/>
  <c r="DY140" i="6"/>
  <c r="AR140" i="6"/>
  <c r="DZ114" i="6"/>
  <c r="DY40" i="6"/>
  <c r="EA69" i="6"/>
  <c r="EM69" i="6" s="1"/>
  <c r="DZ69" i="6"/>
  <c r="DY113" i="6"/>
  <c r="DZ84" i="6"/>
  <c r="AR132" i="6"/>
  <c r="DZ102" i="6"/>
  <c r="DZ28" i="6"/>
  <c r="DZ92" i="6"/>
  <c r="DZ122" i="6"/>
  <c r="EA151" i="6"/>
  <c r="EM151" i="6" s="1"/>
  <c r="DZ151" i="6"/>
  <c r="EA79" i="6"/>
  <c r="EM79" i="6" s="1"/>
  <c r="DZ79" i="6"/>
  <c r="EA167" i="6"/>
  <c r="EM167" i="6" s="1"/>
  <c r="DZ167" i="6"/>
  <c r="DZ72" i="6"/>
  <c r="DZ70" i="6"/>
  <c r="DZ53" i="6"/>
  <c r="EB75" i="6"/>
  <c r="EO75" i="6" s="1"/>
  <c r="DY75" i="6"/>
  <c r="EA75" i="6" s="1"/>
  <c r="EM75" i="6" s="1"/>
  <c r="AR75" i="6"/>
  <c r="DZ170" i="6"/>
  <c r="DY31" i="6"/>
  <c r="EA31" i="6" s="1"/>
  <c r="EM31" i="6" s="1"/>
  <c r="DZ67" i="6"/>
  <c r="DZ88" i="6"/>
  <c r="DY145" i="6"/>
  <c r="EA145" i="6" s="1"/>
  <c r="EM145" i="6" s="1"/>
  <c r="DZ19" i="6"/>
  <c r="EB41" i="6"/>
  <c r="EO41" i="6" s="1"/>
  <c r="DY41" i="6"/>
  <c r="EA41" i="6" s="1"/>
  <c r="EM41" i="6" s="1"/>
  <c r="EB109" i="6"/>
  <c r="EO109" i="6" s="1"/>
  <c r="AR109" i="6"/>
  <c r="DZ25" i="6"/>
  <c r="EB199" i="6"/>
  <c r="EO199" i="6" s="1"/>
  <c r="DY199" i="6"/>
  <c r="EA199" i="6" s="1"/>
  <c r="EM199" i="6" s="1"/>
  <c r="AR199" i="6"/>
  <c r="EB95" i="6"/>
  <c r="EO95" i="6" s="1"/>
  <c r="AR95" i="6"/>
  <c r="EB126" i="6"/>
  <c r="EO126" i="6" s="1"/>
  <c r="AR126" i="6"/>
  <c r="DZ65" i="6"/>
  <c r="EA202" i="6"/>
  <c r="EM202" i="6" s="1"/>
  <c r="DZ202" i="6"/>
  <c r="DZ91" i="6"/>
  <c r="DZ119" i="6"/>
  <c r="EA89" i="6"/>
  <c r="EM89" i="6" s="1"/>
  <c r="DZ89" i="6"/>
  <c r="DZ126" i="6"/>
  <c r="DZ120" i="6"/>
  <c r="EA90" i="6"/>
  <c r="EM90" i="6" s="1"/>
  <c r="DZ90" i="6"/>
  <c r="EA29" i="6"/>
  <c r="EM29" i="6" s="1"/>
  <c r="DZ29" i="6"/>
  <c r="EB137" i="6"/>
  <c r="EO137" i="6" s="1"/>
  <c r="AR137" i="6"/>
  <c r="DY137" i="6"/>
  <c r="EA137" i="6" s="1"/>
  <c r="EM137" i="6" s="1"/>
  <c r="EB86" i="6"/>
  <c r="EO86" i="6" s="1"/>
  <c r="AR86" i="6"/>
  <c r="EB42" i="6"/>
  <c r="EO42" i="6" s="1"/>
  <c r="AR42" i="6"/>
  <c r="DY42" i="6"/>
  <c r="EA42" i="6" s="1"/>
  <c r="EM42" i="6" s="1"/>
  <c r="EB143" i="6"/>
  <c r="EO143" i="6" s="1"/>
  <c r="AR143" i="6"/>
  <c r="EA190" i="6"/>
  <c r="EM190" i="6" s="1"/>
  <c r="DZ190" i="6"/>
  <c r="DZ166" i="6"/>
  <c r="DZ63" i="6"/>
  <c r="DZ32" i="6"/>
  <c r="DZ101" i="6"/>
  <c r="EB174" i="6"/>
  <c r="EO174" i="6" s="1"/>
  <c r="EA123" i="6"/>
  <c r="EM123" i="6" s="1"/>
  <c r="DZ123" i="6"/>
  <c r="EA136" i="6"/>
  <c r="EM136" i="6" s="1"/>
  <c r="DZ136" i="6"/>
  <c r="EA205" i="6"/>
  <c r="EM205" i="6" s="1"/>
  <c r="DZ205" i="6"/>
  <c r="EB171" i="6"/>
  <c r="EO171" i="6" s="1"/>
  <c r="AR171" i="6"/>
  <c r="EB150" i="6"/>
  <c r="EO150" i="6" s="1"/>
  <c r="DY150" i="6"/>
  <c r="DZ178" i="6"/>
  <c r="EA48" i="6"/>
  <c r="EM48" i="6" s="1"/>
  <c r="DZ48" i="6"/>
  <c r="DZ87" i="6"/>
  <c r="EA196" i="6"/>
  <c r="EM196" i="6" s="1"/>
  <c r="DZ196" i="6"/>
  <c r="DZ52" i="6"/>
  <c r="DZ165" i="6"/>
  <c r="DY143" i="6"/>
  <c r="DZ162" i="6"/>
  <c r="EA18" i="6"/>
  <c r="EM18" i="6" s="1"/>
  <c r="DZ18" i="6"/>
  <c r="AR174" i="6"/>
  <c r="EB31" i="6"/>
  <c r="EO31" i="6" s="1"/>
  <c r="AR31" i="6"/>
  <c r="DZ73" i="6"/>
  <c r="EA138" i="6"/>
  <c r="EM138" i="6" s="1"/>
  <c r="DZ138" i="6"/>
  <c r="EB151" i="6"/>
  <c r="EO151" i="6" s="1"/>
  <c r="AR151" i="6"/>
  <c r="DY174" i="6"/>
  <c r="EA174" i="6" s="1"/>
  <c r="EM174" i="6" s="1"/>
  <c r="EB192" i="6"/>
  <c r="EO192" i="6" s="1"/>
  <c r="AR192" i="6"/>
  <c r="EB78" i="6"/>
  <c r="EO78" i="6" s="1"/>
  <c r="AR78" i="6"/>
  <c r="EB115" i="6"/>
  <c r="EO115" i="6" s="1"/>
  <c r="AR115" i="6"/>
  <c r="DZ149" i="6"/>
  <c r="DZ203" i="6"/>
  <c r="DY192" i="6"/>
  <c r="EA192" i="6" s="1"/>
  <c r="EM192" i="6" s="1"/>
  <c r="EA172" i="6"/>
  <c r="EM172" i="6" s="1"/>
  <c r="DZ172" i="6"/>
  <c r="EB153" i="6"/>
  <c r="EO153" i="6" s="1"/>
  <c r="AR153" i="6"/>
  <c r="EB145" i="6"/>
  <c r="EO145" i="6" s="1"/>
  <c r="AR145" i="6"/>
  <c r="DZ109" i="6"/>
  <c r="AR150" i="6"/>
  <c r="DZ78" i="6"/>
  <c r="DY86" i="6"/>
  <c r="EA86" i="6" s="1"/>
  <c r="EM86" i="6" s="1"/>
  <c r="DY115" i="6"/>
  <c r="EA115" i="6" s="1"/>
  <c r="EM115" i="6" s="1"/>
  <c r="DY95" i="6"/>
  <c r="EA95" i="6" s="1"/>
  <c r="EM95" i="6" s="1"/>
  <c r="DY153" i="6"/>
  <c r="EA153" i="6" s="1"/>
  <c r="EM153" i="6" s="1"/>
  <c r="CE11" i="1"/>
  <c r="CE16" i="1" s="1"/>
  <c r="CD11" i="1"/>
  <c r="CA11" i="1"/>
  <c r="CB11" i="1"/>
  <c r="CC11" i="1"/>
  <c r="BZ11" i="1"/>
  <c r="BY11" i="1"/>
  <c r="BY16" i="1" s="1"/>
  <c r="BX11" i="1"/>
  <c r="BW11" i="1"/>
  <c r="BW16" i="1" s="1"/>
  <c r="CH7" i="1"/>
  <c r="CG7" i="1"/>
  <c r="CF7" i="1"/>
  <c r="CE7" i="1"/>
  <c r="CD7" i="1"/>
  <c r="BY7" i="1"/>
  <c r="CG4" i="1"/>
  <c r="CG11" i="1" s="1"/>
  <c r="CF4" i="1"/>
  <c r="DD16" i="1"/>
  <c r="EA210" i="6" l="1"/>
  <c r="EM210" i="6" s="1"/>
  <c r="DZ210" i="6"/>
  <c r="DZ137" i="6"/>
  <c r="DZ103" i="6"/>
  <c r="EA55" i="6"/>
  <c r="EM55" i="6" s="1"/>
  <c r="DZ55" i="6"/>
  <c r="DZ115" i="6"/>
  <c r="EA140" i="6"/>
  <c r="EM140" i="6" s="1"/>
  <c r="DZ140" i="6"/>
  <c r="EA39" i="6"/>
  <c r="EM39" i="6" s="1"/>
  <c r="DZ39" i="6"/>
  <c r="DZ145" i="6"/>
  <c r="DZ31" i="6"/>
  <c r="EA113" i="6"/>
  <c r="EM113" i="6" s="1"/>
  <c r="DZ113" i="6"/>
  <c r="EA135" i="6"/>
  <c r="EM135" i="6" s="1"/>
  <c r="DZ135" i="6"/>
  <c r="DZ199" i="6"/>
  <c r="EA40" i="6"/>
  <c r="EM40" i="6" s="1"/>
  <c r="DZ40" i="6"/>
  <c r="EA200" i="6"/>
  <c r="EM200" i="6" s="1"/>
  <c r="DZ200" i="6"/>
  <c r="DZ86" i="6"/>
  <c r="DZ95" i="6"/>
  <c r="DZ41" i="6"/>
  <c r="DZ174" i="6"/>
  <c r="DZ153" i="6"/>
  <c r="DZ192" i="6"/>
  <c r="EA143" i="6"/>
  <c r="EM143" i="6" s="1"/>
  <c r="DZ143" i="6"/>
  <c r="DZ42" i="6"/>
  <c r="EA150" i="6"/>
  <c r="EM150" i="6" s="1"/>
  <c r="DZ150" i="6"/>
  <c r="DZ75" i="6"/>
  <c r="CG16" i="1"/>
  <c r="CH11" i="1"/>
  <c r="CF11" i="1"/>
  <c r="DG11" i="1"/>
  <c r="DG3" i="1"/>
  <c r="DF3" i="1"/>
  <c r="CZ16" i="1"/>
  <c r="CW16" i="1"/>
  <c r="DL16" i="1" s="1"/>
  <c r="CH17" i="1" l="1"/>
  <c r="CH25" i="1"/>
  <c r="CH28" i="1"/>
  <c r="CH29" i="1"/>
  <c r="CH24" i="1"/>
  <c r="CH18" i="1"/>
  <c r="CH26" i="1"/>
  <c r="CH27" i="1"/>
  <c r="CH16" i="1"/>
  <c r="CH19" i="1"/>
  <c r="CH22" i="1"/>
  <c r="CH20" i="1"/>
  <c r="CH21" i="1"/>
  <c r="CH23" i="1"/>
  <c r="BJ17" i="1"/>
  <c r="BK17" i="1"/>
  <c r="BJ18" i="1"/>
  <c r="BK18" i="1"/>
  <c r="BJ19" i="1"/>
  <c r="BK19" i="1"/>
  <c r="BJ20" i="1"/>
  <c r="BK20" i="1"/>
  <c r="BJ21" i="1"/>
  <c r="BK21" i="1"/>
  <c r="BJ22" i="1"/>
  <c r="BK22" i="1"/>
  <c r="BJ23" i="1"/>
  <c r="BK23" i="1"/>
  <c r="BJ24" i="1"/>
  <c r="BK24" i="1"/>
  <c r="BJ25" i="1"/>
  <c r="BK25" i="1"/>
  <c r="BJ26" i="1"/>
  <c r="BK26" i="1"/>
  <c r="BJ27" i="1"/>
  <c r="BK27" i="1"/>
  <c r="BJ28" i="1"/>
  <c r="BK28" i="1"/>
  <c r="BJ29" i="1"/>
  <c r="BK29" i="1"/>
  <c r="CD16" i="1"/>
  <c r="CE24" i="1"/>
  <c r="DF11" i="1"/>
  <c r="AO16" i="1"/>
  <c r="BC16" i="1"/>
  <c r="BT16" i="1"/>
  <c r="BX16" i="1"/>
  <c r="BZ16" i="1"/>
  <c r="CA16" i="1"/>
  <c r="CB16" i="1"/>
  <c r="CC16" i="1"/>
  <c r="CX16" i="1"/>
  <c r="DM16" i="1" s="1"/>
  <c r="CY16" i="1"/>
  <c r="DN16" i="1" s="1"/>
  <c r="DA16" i="1"/>
  <c r="DB16" i="1"/>
  <c r="DC16" i="1"/>
  <c r="DR16" i="1" s="1"/>
  <c r="DS16" i="1"/>
  <c r="DE16" i="1"/>
  <c r="DT16" i="1" s="1"/>
  <c r="DO16" i="1"/>
  <c r="FG16" i="1"/>
  <c r="FK16" i="1"/>
  <c r="AO17" i="1"/>
  <c r="BC17" i="1"/>
  <c r="BS17" i="1"/>
  <c r="BQ17" i="1" s="1"/>
  <c r="BT17" i="1"/>
  <c r="BW17" i="1"/>
  <c r="BX17" i="1"/>
  <c r="BY17" i="1"/>
  <c r="BZ17" i="1"/>
  <c r="CA17" i="1"/>
  <c r="CB17" i="1"/>
  <c r="CC17" i="1"/>
  <c r="CD17" i="1"/>
  <c r="CG17" i="1"/>
  <c r="CW17" i="1"/>
  <c r="DL17" i="1" s="1"/>
  <c r="CX17" i="1"/>
  <c r="CY17" i="1"/>
  <c r="DN17" i="1" s="1"/>
  <c r="CZ17" i="1"/>
  <c r="DO17" i="1" s="1"/>
  <c r="DA17" i="1"/>
  <c r="DP17" i="1" s="1"/>
  <c r="DB17" i="1"/>
  <c r="DC17" i="1"/>
  <c r="DD17" i="1"/>
  <c r="DE17" i="1"/>
  <c r="DT17" i="1" s="1"/>
  <c r="FG17" i="1"/>
  <c r="FK17" i="1"/>
  <c r="AO18" i="1"/>
  <c r="BC18" i="1"/>
  <c r="BS18" i="1"/>
  <c r="BQ18" i="1" s="1"/>
  <c r="BT18" i="1"/>
  <c r="BW18" i="1"/>
  <c r="BX18" i="1"/>
  <c r="BY18" i="1"/>
  <c r="BZ18" i="1"/>
  <c r="CA18" i="1"/>
  <c r="CB18" i="1"/>
  <c r="BU18" i="1" s="1"/>
  <c r="CC18" i="1"/>
  <c r="CD18" i="1"/>
  <c r="CG18" i="1"/>
  <c r="CW18" i="1"/>
  <c r="DL18" i="1" s="1"/>
  <c r="CX18" i="1"/>
  <c r="CY18" i="1"/>
  <c r="CZ18" i="1"/>
  <c r="DO18" i="1"/>
  <c r="DA18" i="1"/>
  <c r="DB18" i="1"/>
  <c r="DQ18" i="1" s="1"/>
  <c r="DC18" i="1"/>
  <c r="DR18" i="1" s="1"/>
  <c r="DD18" i="1"/>
  <c r="DS18" i="1" s="1"/>
  <c r="DE18" i="1"/>
  <c r="DT18" i="1" s="1"/>
  <c r="DP18" i="1"/>
  <c r="FG18" i="1"/>
  <c r="FK18" i="1"/>
  <c r="AO19" i="1"/>
  <c r="BC19" i="1"/>
  <c r="BS19" i="1"/>
  <c r="BQ19" i="1" s="1"/>
  <c r="BT19" i="1"/>
  <c r="BW19" i="1"/>
  <c r="BX19" i="1"/>
  <c r="BY19" i="1"/>
  <c r="BZ19" i="1"/>
  <c r="CA19" i="1"/>
  <c r="CB19" i="1"/>
  <c r="CC19" i="1"/>
  <c r="CD19" i="1"/>
  <c r="CG19" i="1"/>
  <c r="CW19" i="1"/>
  <c r="CX19" i="1"/>
  <c r="DM19" i="1" s="1"/>
  <c r="CY19" i="1"/>
  <c r="DN19" i="1" s="1"/>
  <c r="CZ19" i="1"/>
  <c r="DA19" i="1"/>
  <c r="DB19" i="1"/>
  <c r="DQ19" i="1" s="1"/>
  <c r="DC19" i="1"/>
  <c r="DR19" i="1" s="1"/>
  <c r="DD19" i="1"/>
  <c r="DS19" i="1" s="1"/>
  <c r="DE19" i="1"/>
  <c r="DT19" i="1" s="1"/>
  <c r="DF19" i="1"/>
  <c r="DO19" i="1"/>
  <c r="DP19" i="1"/>
  <c r="FG19" i="1"/>
  <c r="FK19" i="1"/>
  <c r="AO20" i="1"/>
  <c r="BC20" i="1"/>
  <c r="BS20" i="1"/>
  <c r="BQ20" i="1" s="1"/>
  <c r="BT20" i="1"/>
  <c r="BW20" i="1"/>
  <c r="BX20" i="1"/>
  <c r="BY20" i="1"/>
  <c r="BZ20" i="1"/>
  <c r="CA20" i="1"/>
  <c r="CB20" i="1"/>
  <c r="BU20" i="1" s="1"/>
  <c r="CC20" i="1"/>
  <c r="CD20" i="1"/>
  <c r="CG20" i="1"/>
  <c r="CW20" i="1"/>
  <c r="CX20" i="1"/>
  <c r="CY20" i="1"/>
  <c r="DN20" i="1" s="1"/>
  <c r="CZ20" i="1"/>
  <c r="DA20" i="1"/>
  <c r="DP20" i="1"/>
  <c r="DB20" i="1"/>
  <c r="DQ20" i="1" s="1"/>
  <c r="DC20" i="1"/>
  <c r="DD20" i="1"/>
  <c r="DS20" i="1" s="1"/>
  <c r="DE20" i="1"/>
  <c r="DT20" i="1" s="1"/>
  <c r="DL20" i="1"/>
  <c r="DO20" i="1"/>
  <c r="DR20" i="1"/>
  <c r="FG20" i="1"/>
  <c r="FK20" i="1"/>
  <c r="AO21" i="1"/>
  <c r="BC21" i="1"/>
  <c r="BS21" i="1"/>
  <c r="BT21" i="1"/>
  <c r="BW21" i="1"/>
  <c r="BX21" i="1"/>
  <c r="BY21" i="1"/>
  <c r="BZ21" i="1"/>
  <c r="CA21" i="1"/>
  <c r="CB21" i="1"/>
  <c r="CC21" i="1"/>
  <c r="CD21" i="1"/>
  <c r="CF21" i="1"/>
  <c r="CG21" i="1"/>
  <c r="CW21" i="1"/>
  <c r="DL21" i="1" s="1"/>
  <c r="CX21" i="1"/>
  <c r="DM21" i="1" s="1"/>
  <c r="CY21" i="1"/>
  <c r="DN21" i="1" s="1"/>
  <c r="CZ21" i="1"/>
  <c r="DO21" i="1"/>
  <c r="DA21" i="1"/>
  <c r="DP21" i="1" s="1"/>
  <c r="DB21" i="1"/>
  <c r="DQ21" i="1" s="1"/>
  <c r="DC21" i="1"/>
  <c r="DR21" i="1" s="1"/>
  <c r="DD21" i="1"/>
  <c r="DS21" i="1" s="1"/>
  <c r="DE21" i="1"/>
  <c r="DT21" i="1" s="1"/>
  <c r="FG21" i="1"/>
  <c r="FK21" i="1"/>
  <c r="AO22" i="1"/>
  <c r="BC22" i="1"/>
  <c r="BS22" i="1"/>
  <c r="BT22" i="1"/>
  <c r="BQ22" i="1" s="1"/>
  <c r="BW22" i="1"/>
  <c r="BX22" i="1"/>
  <c r="BY22" i="1"/>
  <c r="BZ22" i="1"/>
  <c r="CA22" i="1"/>
  <c r="CB22" i="1"/>
  <c r="CC22" i="1"/>
  <c r="CD22" i="1"/>
  <c r="CF22" i="1"/>
  <c r="CG22" i="1"/>
  <c r="CW22" i="1"/>
  <c r="CX22" i="1"/>
  <c r="CY22" i="1"/>
  <c r="CZ22" i="1"/>
  <c r="DA22" i="1"/>
  <c r="DB22" i="1"/>
  <c r="DQ22" i="1" s="1"/>
  <c r="DC22" i="1"/>
  <c r="DR22" i="1" s="1"/>
  <c r="DD22" i="1"/>
  <c r="DS22" i="1" s="1"/>
  <c r="DE22" i="1"/>
  <c r="DT22" i="1" s="1"/>
  <c r="DF22" i="1"/>
  <c r="DN22" i="1"/>
  <c r="DO22" i="1"/>
  <c r="DU22" i="1"/>
  <c r="FG22" i="1"/>
  <c r="FK22" i="1"/>
  <c r="AO23" i="1"/>
  <c r="BC23" i="1"/>
  <c r="BS23" i="1"/>
  <c r="BT23" i="1"/>
  <c r="BW23" i="1"/>
  <c r="BX23" i="1"/>
  <c r="BY23" i="1"/>
  <c r="BZ23" i="1"/>
  <c r="CA23" i="1"/>
  <c r="CB23" i="1"/>
  <c r="CC23" i="1"/>
  <c r="CD23" i="1"/>
  <c r="CF23" i="1"/>
  <c r="CG23" i="1"/>
  <c r="CW23" i="1"/>
  <c r="CX23" i="1"/>
  <c r="DM23" i="1" s="1"/>
  <c r="CY23" i="1"/>
  <c r="DN23" i="1" s="1"/>
  <c r="CZ23" i="1"/>
  <c r="DA23" i="1"/>
  <c r="DB23" i="1"/>
  <c r="DQ23" i="1" s="1"/>
  <c r="DC23" i="1"/>
  <c r="DR23" i="1" s="1"/>
  <c r="DD23" i="1"/>
  <c r="DE23" i="1"/>
  <c r="DT23" i="1" s="1"/>
  <c r="DG23" i="1"/>
  <c r="DV23" i="1" s="1"/>
  <c r="DP23" i="1"/>
  <c r="FG23" i="1"/>
  <c r="FK23" i="1"/>
  <c r="AO24" i="1"/>
  <c r="BC24" i="1"/>
  <c r="BS24" i="1"/>
  <c r="BQ24" i="1" s="1"/>
  <c r="BT24" i="1"/>
  <c r="BW24" i="1"/>
  <c r="BX24" i="1"/>
  <c r="BY24" i="1"/>
  <c r="BZ24" i="1"/>
  <c r="CA24" i="1"/>
  <c r="CB24" i="1"/>
  <c r="CC24" i="1"/>
  <c r="CD24" i="1"/>
  <c r="CF24" i="1"/>
  <c r="CG24" i="1"/>
  <c r="CW24" i="1"/>
  <c r="CX24" i="1"/>
  <c r="DM24" i="1" s="1"/>
  <c r="CY24" i="1"/>
  <c r="DN24" i="1"/>
  <c r="CZ24" i="1"/>
  <c r="DA24" i="1"/>
  <c r="DP24" i="1" s="1"/>
  <c r="DB24" i="1"/>
  <c r="DQ24" i="1" s="1"/>
  <c r="DC24" i="1"/>
  <c r="DR24" i="1" s="1"/>
  <c r="DD24" i="1"/>
  <c r="DS24" i="1" s="1"/>
  <c r="DE24" i="1"/>
  <c r="DG24" i="1"/>
  <c r="DV24" i="1" s="1"/>
  <c r="DT24" i="1"/>
  <c r="FG24" i="1"/>
  <c r="FK24" i="1"/>
  <c r="AO25" i="1"/>
  <c r="BC25" i="1"/>
  <c r="BS25" i="1"/>
  <c r="BT25" i="1"/>
  <c r="BQ25" i="1" s="1"/>
  <c r="BW25" i="1"/>
  <c r="BX25" i="1"/>
  <c r="BY25" i="1"/>
  <c r="BZ25" i="1"/>
  <c r="CA25" i="1"/>
  <c r="CB25" i="1"/>
  <c r="CC25" i="1"/>
  <c r="CD25" i="1"/>
  <c r="CF25" i="1"/>
  <c r="CG25" i="1"/>
  <c r="CW25" i="1"/>
  <c r="DL25" i="1" s="1"/>
  <c r="CX25" i="1"/>
  <c r="DM25" i="1" s="1"/>
  <c r="CY25" i="1"/>
  <c r="CZ25" i="1"/>
  <c r="DO25" i="1" s="1"/>
  <c r="DA25" i="1"/>
  <c r="DP25" i="1" s="1"/>
  <c r="DB25" i="1"/>
  <c r="DC25" i="1"/>
  <c r="DR25" i="1" s="1"/>
  <c r="DD25" i="1"/>
  <c r="DS25" i="1" s="1"/>
  <c r="DE25" i="1"/>
  <c r="DT25" i="1" s="1"/>
  <c r="FG25" i="1"/>
  <c r="FK25" i="1"/>
  <c r="AO26" i="1"/>
  <c r="BC26" i="1"/>
  <c r="BS26" i="1"/>
  <c r="BQ26" i="1" s="1"/>
  <c r="BT26" i="1"/>
  <c r="BW26" i="1"/>
  <c r="BX26" i="1"/>
  <c r="BY26" i="1"/>
  <c r="BZ26" i="1"/>
  <c r="CA26" i="1"/>
  <c r="CB26" i="1"/>
  <c r="CC26" i="1"/>
  <c r="CD26" i="1"/>
  <c r="CF26" i="1"/>
  <c r="CG26" i="1"/>
  <c r="CW26" i="1"/>
  <c r="DL26" i="1" s="1"/>
  <c r="CX26" i="1"/>
  <c r="DM26" i="1" s="1"/>
  <c r="CY26" i="1"/>
  <c r="DN26" i="1"/>
  <c r="CZ26" i="1"/>
  <c r="DA26" i="1"/>
  <c r="DB26" i="1"/>
  <c r="DC26" i="1"/>
  <c r="DR26" i="1" s="1"/>
  <c r="DD26" i="1"/>
  <c r="DS26" i="1" s="1"/>
  <c r="DE26" i="1"/>
  <c r="DT26" i="1" s="1"/>
  <c r="DG26" i="1"/>
  <c r="DV26" i="1"/>
  <c r="DP26" i="1"/>
  <c r="FG26" i="1"/>
  <c r="FK26" i="1"/>
  <c r="AO27" i="1"/>
  <c r="BC27" i="1"/>
  <c r="BS27" i="1"/>
  <c r="BQ27" i="1" s="1"/>
  <c r="BT27" i="1"/>
  <c r="BW27" i="1"/>
  <c r="BX27" i="1"/>
  <c r="BY27" i="1"/>
  <c r="BZ27" i="1"/>
  <c r="CA27" i="1"/>
  <c r="CB27" i="1"/>
  <c r="CC27" i="1"/>
  <c r="CD27" i="1"/>
  <c r="CF27" i="1"/>
  <c r="CG27" i="1"/>
  <c r="CW27" i="1"/>
  <c r="CX27" i="1"/>
  <c r="DM27" i="1"/>
  <c r="CY27" i="1"/>
  <c r="CZ27" i="1"/>
  <c r="DA27" i="1"/>
  <c r="DP27" i="1" s="1"/>
  <c r="DB27" i="1"/>
  <c r="DC27" i="1"/>
  <c r="DR27" i="1" s="1"/>
  <c r="DD27" i="1"/>
  <c r="DS27" i="1" s="1"/>
  <c r="DE27" i="1"/>
  <c r="DT27" i="1" s="1"/>
  <c r="DF27" i="1"/>
  <c r="DN27" i="1"/>
  <c r="FG27" i="1"/>
  <c r="FK27" i="1"/>
  <c r="AO28" i="1"/>
  <c r="BC28" i="1"/>
  <c r="BS28" i="1"/>
  <c r="BT28" i="1"/>
  <c r="BQ28" i="1" s="1"/>
  <c r="BW28" i="1"/>
  <c r="BX28" i="1"/>
  <c r="BY28" i="1"/>
  <c r="BZ28" i="1"/>
  <c r="CA28" i="1"/>
  <c r="CB28" i="1"/>
  <c r="CC28" i="1"/>
  <c r="CD28" i="1"/>
  <c r="CF28" i="1"/>
  <c r="CG28" i="1"/>
  <c r="CW28" i="1"/>
  <c r="DL28" i="1" s="1"/>
  <c r="CX28" i="1"/>
  <c r="DM28" i="1" s="1"/>
  <c r="CY28" i="1"/>
  <c r="CZ28" i="1"/>
  <c r="DA28" i="1"/>
  <c r="DP28" i="1" s="1"/>
  <c r="DB28" i="1"/>
  <c r="DQ28" i="1" s="1"/>
  <c r="DC28" i="1"/>
  <c r="DR28" i="1" s="1"/>
  <c r="DD28" i="1"/>
  <c r="DS28" i="1" s="1"/>
  <c r="DE28" i="1"/>
  <c r="DF28" i="1"/>
  <c r="FG28" i="1"/>
  <c r="FK28" i="1"/>
  <c r="AO29" i="1"/>
  <c r="BC29" i="1"/>
  <c r="BS29" i="1"/>
  <c r="BT29" i="1"/>
  <c r="BW29" i="1"/>
  <c r="BX29" i="1"/>
  <c r="BY29" i="1"/>
  <c r="BZ29" i="1"/>
  <c r="CA29" i="1"/>
  <c r="CB29" i="1"/>
  <c r="CC29" i="1"/>
  <c r="CD29" i="1"/>
  <c r="CF29" i="1"/>
  <c r="CG29" i="1"/>
  <c r="CW29" i="1"/>
  <c r="DL29" i="1" s="1"/>
  <c r="CX29" i="1"/>
  <c r="DM29" i="1"/>
  <c r="CY29" i="1"/>
  <c r="DN29" i="1"/>
  <c r="CZ29" i="1"/>
  <c r="DO29" i="1" s="1"/>
  <c r="DA29" i="1"/>
  <c r="DB29" i="1"/>
  <c r="DC29" i="1"/>
  <c r="DR29" i="1" s="1"/>
  <c r="DD29" i="1"/>
  <c r="DS29" i="1" s="1"/>
  <c r="DE29" i="1"/>
  <c r="DG29" i="1"/>
  <c r="DV29" i="1" s="1"/>
  <c r="DP29" i="1"/>
  <c r="FG29" i="1"/>
  <c r="FK29" i="1"/>
  <c r="G6" i="4"/>
  <c r="G11" i="4"/>
  <c r="H11" i="4"/>
  <c r="L6" i="4"/>
  <c r="L31" i="4" s="1"/>
  <c r="M31" i="4" s="1"/>
  <c r="B10" i="4"/>
  <c r="C10" i="4"/>
  <c r="D10" i="4"/>
  <c r="F10" i="4"/>
  <c r="I10" i="4"/>
  <c r="K10" i="4"/>
  <c r="N10" i="4" s="1"/>
  <c r="B11" i="4"/>
  <c r="C11" i="4"/>
  <c r="D11" i="4"/>
  <c r="F11" i="4"/>
  <c r="I11" i="4"/>
  <c r="K11" i="4"/>
  <c r="N11" i="4" s="1"/>
  <c r="B12" i="4"/>
  <c r="C12" i="4" s="1"/>
  <c r="D12" i="4"/>
  <c r="F12" i="4"/>
  <c r="I12" i="4"/>
  <c r="G12" i="4"/>
  <c r="H12" i="4" s="1"/>
  <c r="K12" i="4"/>
  <c r="B13" i="4"/>
  <c r="C13" i="4"/>
  <c r="D13" i="4"/>
  <c r="F13" i="4"/>
  <c r="I13" i="4" s="1"/>
  <c r="G13" i="4"/>
  <c r="H13" i="4"/>
  <c r="K13" i="4"/>
  <c r="N13" i="4"/>
  <c r="B14" i="4"/>
  <c r="C14" i="4" s="1"/>
  <c r="D14" i="4"/>
  <c r="F14" i="4"/>
  <c r="I14" i="4" s="1"/>
  <c r="G14" i="4"/>
  <c r="H14" i="4"/>
  <c r="K14" i="4"/>
  <c r="N14" i="4" s="1"/>
  <c r="B15" i="4"/>
  <c r="C15" i="4" s="1"/>
  <c r="D15" i="4"/>
  <c r="F15" i="4"/>
  <c r="I15" i="4" s="1"/>
  <c r="G15" i="4"/>
  <c r="H15" i="4" s="1"/>
  <c r="K15" i="4"/>
  <c r="N15" i="4" s="1"/>
  <c r="B16" i="4"/>
  <c r="C16" i="4"/>
  <c r="D16" i="4"/>
  <c r="F16" i="4"/>
  <c r="I16" i="4"/>
  <c r="G16" i="4"/>
  <c r="H16" i="4" s="1"/>
  <c r="K16" i="4"/>
  <c r="B17" i="4"/>
  <c r="C17" i="4" s="1"/>
  <c r="D17" i="4"/>
  <c r="F17" i="4"/>
  <c r="I17" i="4" s="1"/>
  <c r="G17" i="4"/>
  <c r="H17" i="4"/>
  <c r="K17" i="4"/>
  <c r="N17" i="4" s="1"/>
  <c r="B18" i="4"/>
  <c r="C18" i="4" s="1"/>
  <c r="D18" i="4"/>
  <c r="F18" i="4"/>
  <c r="I18" i="4" s="1"/>
  <c r="G18" i="4"/>
  <c r="H18" i="4" s="1"/>
  <c r="K18" i="4"/>
  <c r="N18" i="4" s="1"/>
  <c r="B19" i="4"/>
  <c r="C19" i="4"/>
  <c r="D19" i="4"/>
  <c r="F19" i="4"/>
  <c r="G19" i="4"/>
  <c r="H19" i="4"/>
  <c r="I19" i="4"/>
  <c r="K19" i="4"/>
  <c r="N19" i="4"/>
  <c r="B20" i="4"/>
  <c r="C20" i="4"/>
  <c r="D20" i="4"/>
  <c r="F20" i="4"/>
  <c r="I20" i="4"/>
  <c r="G20" i="4"/>
  <c r="H20" i="4"/>
  <c r="K20" i="4"/>
  <c r="B21" i="4"/>
  <c r="C21" i="4" s="1"/>
  <c r="D21" i="4"/>
  <c r="F21" i="4"/>
  <c r="I21" i="4"/>
  <c r="G21" i="4"/>
  <c r="H21" i="4" s="1"/>
  <c r="K21" i="4"/>
  <c r="N21" i="4"/>
  <c r="B22" i="4"/>
  <c r="C22" i="4"/>
  <c r="D22" i="4"/>
  <c r="F22" i="4"/>
  <c r="G22" i="4"/>
  <c r="H22" i="4"/>
  <c r="I22" i="4"/>
  <c r="K22" i="4"/>
  <c r="N22" i="4"/>
  <c r="B23" i="4"/>
  <c r="C23" i="4"/>
  <c r="D23" i="4"/>
  <c r="F23" i="4"/>
  <c r="G23" i="4"/>
  <c r="H23" i="4"/>
  <c r="I23" i="4"/>
  <c r="K23" i="4"/>
  <c r="N23" i="4"/>
  <c r="B24" i="4"/>
  <c r="C24" i="4"/>
  <c r="D24" i="4"/>
  <c r="F24" i="4"/>
  <c r="I24" i="4" s="1"/>
  <c r="G24" i="4"/>
  <c r="H24" i="4"/>
  <c r="K24" i="4"/>
  <c r="N24" i="4" s="1"/>
  <c r="B25" i="4"/>
  <c r="C25" i="4"/>
  <c r="D25" i="4"/>
  <c r="F25" i="4"/>
  <c r="I25" i="4"/>
  <c r="G25" i="4"/>
  <c r="H25" i="4" s="1"/>
  <c r="K25" i="4"/>
  <c r="N25" i="4"/>
  <c r="B26" i="4"/>
  <c r="C26" i="4"/>
  <c r="D26" i="4"/>
  <c r="F26" i="4"/>
  <c r="G26" i="4"/>
  <c r="H26" i="4"/>
  <c r="I26" i="4"/>
  <c r="K26" i="4"/>
  <c r="N26" i="4" s="1"/>
  <c r="B27" i="4"/>
  <c r="C27" i="4"/>
  <c r="D27" i="4"/>
  <c r="F27" i="4"/>
  <c r="I27" i="4" s="1"/>
  <c r="G27" i="4"/>
  <c r="H27" i="4" s="1"/>
  <c r="K27" i="4"/>
  <c r="N27" i="4" s="1"/>
  <c r="B28" i="4"/>
  <c r="C28" i="4" s="1"/>
  <c r="D28" i="4"/>
  <c r="F28" i="4"/>
  <c r="I28" i="4"/>
  <c r="G28" i="4"/>
  <c r="H28" i="4"/>
  <c r="K28" i="4"/>
  <c r="B29" i="4"/>
  <c r="C29" i="4"/>
  <c r="D29" i="4"/>
  <c r="F29" i="4"/>
  <c r="I29" i="4"/>
  <c r="G29" i="4"/>
  <c r="H29" i="4"/>
  <c r="K29" i="4"/>
  <c r="N29" i="4" s="1"/>
  <c r="B30" i="4"/>
  <c r="C30" i="4"/>
  <c r="D30" i="4"/>
  <c r="F30" i="4"/>
  <c r="I30" i="4" s="1"/>
  <c r="G30" i="4"/>
  <c r="H30" i="4" s="1"/>
  <c r="K30" i="4"/>
  <c r="N30" i="4" s="1"/>
  <c r="B31" i="4"/>
  <c r="C31" i="4" s="1"/>
  <c r="D31" i="4"/>
  <c r="F31" i="4"/>
  <c r="I31" i="4" s="1"/>
  <c r="G31" i="4"/>
  <c r="H31" i="4" s="1"/>
  <c r="K31" i="4"/>
  <c r="N31" i="4" s="1"/>
  <c r="B32" i="4"/>
  <c r="C32" i="4"/>
  <c r="D32" i="4"/>
  <c r="F32" i="4"/>
  <c r="I32" i="4"/>
  <c r="G32" i="4"/>
  <c r="H32" i="4" s="1"/>
  <c r="K32" i="4"/>
  <c r="B33" i="4"/>
  <c r="C33" i="4" s="1"/>
  <c r="D33" i="4"/>
  <c r="F33" i="4"/>
  <c r="I33" i="4"/>
  <c r="G33" i="4"/>
  <c r="H33" i="4"/>
  <c r="K33" i="4"/>
  <c r="N33" i="4" s="1"/>
  <c r="B34" i="4"/>
  <c r="C34" i="4" s="1"/>
  <c r="D34" i="4"/>
  <c r="F34" i="4"/>
  <c r="I34" i="4" s="1"/>
  <c r="G34" i="4"/>
  <c r="H34" i="4" s="1"/>
  <c r="K34" i="4"/>
  <c r="N34" i="4" s="1"/>
  <c r="B35" i="4"/>
  <c r="C35" i="4"/>
  <c r="D35" i="4"/>
  <c r="F35" i="4"/>
  <c r="G35" i="4"/>
  <c r="H35" i="4"/>
  <c r="I35" i="4"/>
  <c r="K35" i="4"/>
  <c r="N35" i="4"/>
  <c r="B36" i="4"/>
  <c r="C36" i="4"/>
  <c r="D36" i="4"/>
  <c r="F36" i="4"/>
  <c r="I36" i="4" s="1"/>
  <c r="G36" i="4"/>
  <c r="H36" i="4"/>
  <c r="K36" i="4"/>
  <c r="B37" i="4"/>
  <c r="C37" i="4" s="1"/>
  <c r="D37" i="4"/>
  <c r="F37" i="4"/>
  <c r="I37" i="4"/>
  <c r="G37" i="4"/>
  <c r="H37" i="4" s="1"/>
  <c r="K37" i="4"/>
  <c r="N37" i="4"/>
  <c r="B38" i="4"/>
  <c r="C38" i="4"/>
  <c r="D38" i="4"/>
  <c r="F38" i="4"/>
  <c r="G38" i="4"/>
  <c r="H38" i="4"/>
  <c r="I38" i="4"/>
  <c r="K38" i="4"/>
  <c r="N38" i="4"/>
  <c r="B39" i="4"/>
  <c r="C39" i="4"/>
  <c r="D39" i="4"/>
  <c r="F39" i="4"/>
  <c r="I39" i="4" s="1"/>
  <c r="G39" i="4"/>
  <c r="H39" i="4"/>
  <c r="K39" i="4"/>
  <c r="N39" i="4"/>
  <c r="B40" i="4"/>
  <c r="C40" i="4" s="1"/>
  <c r="D40" i="4"/>
  <c r="F40" i="4"/>
  <c r="I40" i="4" s="1"/>
  <c r="G40" i="4"/>
  <c r="H40" i="4"/>
  <c r="K40" i="4"/>
  <c r="N40" i="4" s="1"/>
  <c r="B41" i="4"/>
  <c r="C41" i="4"/>
  <c r="D41" i="4"/>
  <c r="F41" i="4"/>
  <c r="I41" i="4"/>
  <c r="G41" i="4"/>
  <c r="H41" i="4" s="1"/>
  <c r="K41" i="4"/>
  <c r="N41" i="4"/>
  <c r="N36" i="4"/>
  <c r="N32" i="4"/>
  <c r="N28" i="4"/>
  <c r="N20" i="4"/>
  <c r="N16" i="4"/>
  <c r="N12" i="4"/>
  <c r="G10" i="4"/>
  <c r="H10" i="4"/>
  <c r="DU27" i="1"/>
  <c r="DN28" i="1"/>
  <c r="DQ26" i="1"/>
  <c r="DP22" i="1"/>
  <c r="DL22" i="1"/>
  <c r="BV23" i="1"/>
  <c r="DU19" i="1"/>
  <c r="DR17" i="1"/>
  <c r="DG16" i="1"/>
  <c r="DV16" i="1" s="1"/>
  <c r="DG20" i="1"/>
  <c r="DV20" i="1" s="1"/>
  <c r="DG17" i="1"/>
  <c r="DV17" i="1" s="1"/>
  <c r="CF18" i="1"/>
  <c r="CF19" i="1"/>
  <c r="CF20" i="1"/>
  <c r="CF16" i="1"/>
  <c r="CF17" i="1"/>
  <c r="BV21" i="1"/>
  <c r="DN18" i="1"/>
  <c r="DP16" i="1"/>
  <c r="DM18" i="1"/>
  <c r="DS17" i="1"/>
  <c r="CI16" i="1" l="1"/>
  <c r="CJ16" i="1" s="1"/>
  <c r="BQ21" i="1"/>
  <c r="BV22" i="1"/>
  <c r="BQ23" i="1"/>
  <c r="BQ29" i="1"/>
  <c r="BV28" i="1"/>
  <c r="BV26" i="1"/>
  <c r="BV17" i="1"/>
  <c r="DJ20" i="1"/>
  <c r="BU25" i="1"/>
  <c r="BU26" i="1"/>
  <c r="BU21" i="1"/>
  <c r="BU29" i="1"/>
  <c r="BU22" i="1"/>
  <c r="BU23" i="1"/>
  <c r="BU24" i="1"/>
  <c r="BU19" i="1"/>
  <c r="BU17" i="1"/>
  <c r="BU16" i="1"/>
  <c r="DJ16" i="1"/>
  <c r="BV25" i="1"/>
  <c r="BV19" i="1"/>
  <c r="DO28" i="1"/>
  <c r="BV16" i="1"/>
  <c r="DQ16" i="1"/>
  <c r="L11" i="4"/>
  <c r="M11" i="4" s="1"/>
  <c r="L10" i="4"/>
  <c r="M10" i="4" s="1"/>
  <c r="DJ24" i="1"/>
  <c r="DO24" i="1"/>
  <c r="BV24" i="1"/>
  <c r="CI24" i="1"/>
  <c r="CR24" i="1" s="1"/>
  <c r="DS23" i="1"/>
  <c r="DL23" i="1"/>
  <c r="L21" i="4"/>
  <c r="M21" i="4" s="1"/>
  <c r="L24" i="4"/>
  <c r="M24" i="4" s="1"/>
  <c r="L27" i="4"/>
  <c r="M27" i="4" s="1"/>
  <c r="L30" i="4"/>
  <c r="M30" i="4" s="1"/>
  <c r="L33" i="4"/>
  <c r="M33" i="4" s="1"/>
  <c r="L36" i="4"/>
  <c r="M36" i="4" s="1"/>
  <c r="L39" i="4"/>
  <c r="M39" i="4" s="1"/>
  <c r="L13" i="4"/>
  <c r="M13" i="4" s="1"/>
  <c r="L16" i="4"/>
  <c r="M16" i="4" s="1"/>
  <c r="L19" i="4"/>
  <c r="M19" i="4" s="1"/>
  <c r="L22" i="4"/>
  <c r="M22" i="4" s="1"/>
  <c r="L17" i="4"/>
  <c r="M17" i="4" s="1"/>
  <c r="L20" i="4"/>
  <c r="M20" i="4" s="1"/>
  <c r="L23" i="4"/>
  <c r="M23" i="4" s="1"/>
  <c r="L26" i="4"/>
  <c r="M26" i="4" s="1"/>
  <c r="L29" i="4"/>
  <c r="M29" i="4" s="1"/>
  <c r="L32" i="4"/>
  <c r="M32" i="4" s="1"/>
  <c r="L35" i="4"/>
  <c r="M35" i="4" s="1"/>
  <c r="L38" i="4"/>
  <c r="M38" i="4" s="1"/>
  <c r="L28" i="4"/>
  <c r="M28" i="4" s="1"/>
  <c r="L18" i="4"/>
  <c r="M18" i="4" s="1"/>
  <c r="L37" i="4"/>
  <c r="M37" i="4" s="1"/>
  <c r="L15" i="4"/>
  <c r="M15" i="4" s="1"/>
  <c r="L40" i="4"/>
  <c r="M40" i="4" s="1"/>
  <c r="L12" i="4"/>
  <c r="M12" i="4" s="1"/>
  <c r="L14" i="4"/>
  <c r="M14" i="4" s="1"/>
  <c r="BU28" i="1"/>
  <c r="CE26" i="1"/>
  <c r="CE29" i="1"/>
  <c r="CI29" i="1" s="1"/>
  <c r="CE18" i="1"/>
  <c r="CI18" i="1" s="1"/>
  <c r="CE22" i="1"/>
  <c r="CE25" i="1"/>
  <c r="CI25" i="1" s="1"/>
  <c r="CE23" i="1"/>
  <c r="CI23" i="1" s="1"/>
  <c r="CE19" i="1"/>
  <c r="CE28" i="1"/>
  <c r="CI28" i="1" s="1"/>
  <c r="CT28" i="1" s="1"/>
  <c r="CE17" i="1"/>
  <c r="CE21" i="1"/>
  <c r="CE20" i="1"/>
  <c r="L25" i="4"/>
  <c r="M25" i="4" s="1"/>
  <c r="DO27" i="1"/>
  <c r="BV27" i="1"/>
  <c r="L34" i="4"/>
  <c r="M34" i="4" s="1"/>
  <c r="DU28" i="1"/>
  <c r="DL19" i="1"/>
  <c r="CE27" i="1"/>
  <c r="L41" i="4"/>
  <c r="M41" i="4" s="1"/>
  <c r="DJ17" i="1"/>
  <c r="DT29" i="1"/>
  <c r="BU27" i="1"/>
  <c r="BV20" i="1"/>
  <c r="DL27" i="1"/>
  <c r="DJ26" i="1"/>
  <c r="DO26" i="1"/>
  <c r="DQ25" i="1"/>
  <c r="DL24" i="1"/>
  <c r="DM22" i="1"/>
  <c r="DQ17" i="1"/>
  <c r="DG25" i="1"/>
  <c r="DJ25" i="1" s="1"/>
  <c r="DG19" i="1"/>
  <c r="DG18" i="1"/>
  <c r="DG22" i="1"/>
  <c r="DH22" i="1" s="1"/>
  <c r="DG27" i="1"/>
  <c r="DH27" i="1" s="1"/>
  <c r="DG28" i="1"/>
  <c r="DH28" i="1" s="1"/>
  <c r="DG21" i="1"/>
  <c r="DJ23" i="1"/>
  <c r="DO23" i="1"/>
  <c r="DF20" i="1"/>
  <c r="DH20" i="1" s="1"/>
  <c r="DF16" i="1"/>
  <c r="DH16" i="1" s="1"/>
  <c r="DF25" i="1"/>
  <c r="DF17" i="1"/>
  <c r="DF26" i="1"/>
  <c r="DF29" i="1"/>
  <c r="DF21" i="1"/>
  <c r="DH21" i="1" s="1"/>
  <c r="DF23" i="1"/>
  <c r="DH23" i="1" s="1"/>
  <c r="DF24" i="1"/>
  <c r="DH24" i="1" s="1"/>
  <c r="DT28" i="1"/>
  <c r="DQ27" i="1"/>
  <c r="BV18" i="1"/>
  <c r="DM17" i="1"/>
  <c r="DQ29" i="1"/>
  <c r="DJ29" i="1"/>
  <c r="BV29" i="1"/>
  <c r="DN25" i="1"/>
  <c r="DM20" i="1"/>
  <c r="DF18" i="1"/>
  <c r="DH25" i="1" l="1"/>
  <c r="CN24" i="1"/>
  <c r="CK28" i="1"/>
  <c r="CP28" i="1"/>
  <c r="CN28" i="1"/>
  <c r="DH18" i="1"/>
  <c r="DJ27" i="1"/>
  <c r="CL23" i="1"/>
  <c r="CP23" i="1"/>
  <c r="CT23" i="1"/>
  <c r="CM23" i="1"/>
  <c r="CS23" i="1"/>
  <c r="CQ23" i="1"/>
  <c r="CU23" i="1"/>
  <c r="CJ23" i="1"/>
  <c r="CO23" i="1"/>
  <c r="CK23" i="1"/>
  <c r="CN23" i="1"/>
  <c r="CO18" i="1"/>
  <c r="CK18" i="1"/>
  <c r="CM18" i="1"/>
  <c r="CJ18" i="1"/>
  <c r="CS18" i="1"/>
  <c r="CP18" i="1"/>
  <c r="CU18" i="1"/>
  <c r="CQ18" i="1"/>
  <c r="CN18" i="1"/>
  <c r="CT18" i="1"/>
  <c r="CL18" i="1"/>
  <c r="CT29" i="1"/>
  <c r="CO29" i="1"/>
  <c r="CM29" i="1"/>
  <c r="CJ29" i="1"/>
  <c r="CL29" i="1"/>
  <c r="CU29" i="1"/>
  <c r="CN29" i="1"/>
  <c r="CS29" i="1"/>
  <c r="CQ29" i="1"/>
  <c r="CK29" i="1"/>
  <c r="CP29" i="1"/>
  <c r="CT25" i="1"/>
  <c r="CK25" i="1"/>
  <c r="CM25" i="1"/>
  <c r="CU25" i="1"/>
  <c r="CO25" i="1"/>
  <c r="CQ25" i="1"/>
  <c r="CN25" i="1"/>
  <c r="CJ25" i="1"/>
  <c r="CI22" i="1"/>
  <c r="CR22" i="1" s="1"/>
  <c r="DV18" i="1"/>
  <c r="DJ18" i="1"/>
  <c r="CI17" i="1"/>
  <c r="CI27" i="1"/>
  <c r="CR27" i="1" s="1"/>
  <c r="CR16" i="1"/>
  <c r="CI26" i="1"/>
  <c r="DW23" i="1"/>
  <c r="DX23" i="1" s="1"/>
  <c r="CP25" i="1"/>
  <c r="DU16" i="1"/>
  <c r="DW16" i="1" s="1"/>
  <c r="DX16" i="1" s="1"/>
  <c r="DU24" i="1"/>
  <c r="DW24" i="1" s="1"/>
  <c r="DX24" i="1" s="1"/>
  <c r="DU20" i="1"/>
  <c r="DW20" i="1" s="1"/>
  <c r="DX20" i="1" s="1"/>
  <c r="EK20" i="1" s="1"/>
  <c r="DV25" i="1"/>
  <c r="DU23" i="1"/>
  <c r="CR28" i="1"/>
  <c r="DU17" i="1"/>
  <c r="DW17" i="1" s="1"/>
  <c r="DX17" i="1" s="1"/>
  <c r="CR18" i="1"/>
  <c r="DJ19" i="1"/>
  <c r="DV19" i="1"/>
  <c r="DW19" i="1" s="1"/>
  <c r="DX19" i="1" s="1"/>
  <c r="DU21" i="1"/>
  <c r="DV21" i="1"/>
  <c r="DJ21" i="1"/>
  <c r="CL28" i="1"/>
  <c r="CU28" i="1"/>
  <c r="CO28" i="1"/>
  <c r="CJ28" i="1"/>
  <c r="CS28" i="1"/>
  <c r="CQ28" i="1"/>
  <c r="CI20" i="1"/>
  <c r="CR20" i="1" s="1"/>
  <c r="DH19" i="1"/>
  <c r="CI19" i="1"/>
  <c r="CM28" i="1"/>
  <c r="DH17" i="1"/>
  <c r="CR29" i="1"/>
  <c r="DU18" i="1"/>
  <c r="DU29" i="1"/>
  <c r="DW29" i="1" s="1"/>
  <c r="DX29" i="1" s="1"/>
  <c r="DH29" i="1"/>
  <c r="CI21" i="1"/>
  <c r="CR21" i="1" s="1"/>
  <c r="CR23" i="1"/>
  <c r="CU24" i="1"/>
  <c r="CP24" i="1"/>
  <c r="CS24" i="1"/>
  <c r="CT24" i="1"/>
  <c r="CQ24" i="1"/>
  <c r="CM24" i="1"/>
  <c r="CO24" i="1"/>
  <c r="CL24" i="1"/>
  <c r="CK24" i="1"/>
  <c r="DV22" i="1"/>
  <c r="DW22" i="1" s="1"/>
  <c r="DX22" i="1" s="1"/>
  <c r="DJ22" i="1"/>
  <c r="DU25" i="1"/>
  <c r="CS25" i="1"/>
  <c r="DV28" i="1"/>
  <c r="DW28" i="1" s="1"/>
  <c r="DX28" i="1" s="1"/>
  <c r="EL28" i="1" s="1"/>
  <c r="DJ28" i="1"/>
  <c r="DU26" i="1"/>
  <c r="DW26" i="1" s="1"/>
  <c r="DX26" i="1" s="1"/>
  <c r="DH26" i="1"/>
  <c r="CL25" i="1"/>
  <c r="DV27" i="1"/>
  <c r="DW27" i="1" s="1"/>
  <c r="DX27" i="1" s="1"/>
  <c r="CR25" i="1"/>
  <c r="CJ24" i="1"/>
  <c r="FB18" i="1" l="1"/>
  <c r="FB28" i="1"/>
  <c r="FB29" i="1"/>
  <c r="FC28" i="1"/>
  <c r="FB25" i="1"/>
  <c r="FC24" i="1"/>
  <c r="DW25" i="1"/>
  <c r="DX25" i="1" s="1"/>
  <c r="EJ25" i="1" s="1"/>
  <c r="EF19" i="1"/>
  <c r="EE19" i="1"/>
  <c r="EG19" i="1"/>
  <c r="EH19" i="1"/>
  <c r="ES19" i="1" s="1"/>
  <c r="EK19" i="1"/>
  <c r="EA19" i="1"/>
  <c r="DZ19" i="1"/>
  <c r="EI19" i="1"/>
  <c r="EO19" i="1" s="1"/>
  <c r="EJ19" i="1"/>
  <c r="DY19" i="1"/>
  <c r="EC19" i="1" s="1"/>
  <c r="EL19" i="1"/>
  <c r="EF22" i="1"/>
  <c r="EH22" i="1"/>
  <c r="ES22" i="1" s="1"/>
  <c r="DY22" i="1"/>
  <c r="EC22" i="1" s="1"/>
  <c r="EJ22" i="1"/>
  <c r="DZ22" i="1"/>
  <c r="EG22" i="1"/>
  <c r="EI22" i="1"/>
  <c r="EO22" i="1" s="1"/>
  <c r="EE22" i="1"/>
  <c r="EK22" i="1"/>
  <c r="EA22" i="1"/>
  <c r="EL22" i="1"/>
  <c r="EI26" i="1"/>
  <c r="EO26" i="1" s="1"/>
  <c r="EJ26" i="1"/>
  <c r="DY26" i="1"/>
  <c r="EC26" i="1" s="1"/>
  <c r="EF26" i="1"/>
  <c r="EG26" i="1"/>
  <c r="EH26" i="1"/>
  <c r="ES26" i="1" s="1"/>
  <c r="EA26" i="1"/>
  <c r="EE26" i="1"/>
  <c r="DZ26" i="1"/>
  <c r="EL26" i="1"/>
  <c r="EK26" i="1"/>
  <c r="EF24" i="1"/>
  <c r="EI24" i="1"/>
  <c r="EO24" i="1" s="1"/>
  <c r="EG24" i="1"/>
  <c r="EL24" i="1"/>
  <c r="DZ24" i="1"/>
  <c r="EA24" i="1"/>
  <c r="EH24" i="1"/>
  <c r="ES24" i="1" s="1"/>
  <c r="EJ24" i="1"/>
  <c r="DY24" i="1"/>
  <c r="EC24" i="1" s="1"/>
  <c r="EE24" i="1"/>
  <c r="EK24" i="1"/>
  <c r="EQ28" i="1"/>
  <c r="EH29" i="1"/>
  <c r="ES29" i="1" s="1"/>
  <c r="DZ29" i="1"/>
  <c r="EF29" i="1"/>
  <c r="DY29" i="1"/>
  <c r="EC29" i="1" s="1"/>
  <c r="EE29" i="1"/>
  <c r="EI29" i="1"/>
  <c r="EO29" i="1" s="1"/>
  <c r="EA29" i="1"/>
  <c r="EG29" i="1"/>
  <c r="EJ29" i="1"/>
  <c r="EL29" i="1"/>
  <c r="EK29" i="1"/>
  <c r="EF27" i="1"/>
  <c r="EI27" i="1"/>
  <c r="EO27" i="1" s="1"/>
  <c r="DY27" i="1"/>
  <c r="EC27" i="1" s="1"/>
  <c r="EH27" i="1"/>
  <c r="ES27" i="1" s="1"/>
  <c r="DZ27" i="1"/>
  <c r="EJ27" i="1"/>
  <c r="EG27" i="1"/>
  <c r="EE27" i="1"/>
  <c r="EA27" i="1"/>
  <c r="EK27" i="1"/>
  <c r="EL27" i="1"/>
  <c r="EA16" i="1"/>
  <c r="EE16" i="1"/>
  <c r="EF16" i="1"/>
  <c r="EJ16" i="1"/>
  <c r="DY16" i="1"/>
  <c r="EC16" i="1" s="1"/>
  <c r="DZ16" i="1"/>
  <c r="EH16" i="1"/>
  <c r="ES16" i="1" s="1"/>
  <c r="EI16" i="1"/>
  <c r="EO16" i="1" s="1"/>
  <c r="EG16" i="1"/>
  <c r="EL16" i="1"/>
  <c r="EQ16" i="1" s="1"/>
  <c r="EK16" i="1"/>
  <c r="FA18" i="1"/>
  <c r="FO18" i="1"/>
  <c r="DZ17" i="1"/>
  <c r="EA17" i="1"/>
  <c r="M17" i="1" s="1"/>
  <c r="EE17" i="1"/>
  <c r="EF17" i="1"/>
  <c r="EI17" i="1"/>
  <c r="EO17" i="1" s="1"/>
  <c r="EJ17" i="1"/>
  <c r="EG17" i="1"/>
  <c r="EH17" i="1"/>
  <c r="ES17" i="1" s="1"/>
  <c r="DY17" i="1"/>
  <c r="EC17" i="1" s="1"/>
  <c r="EL17" i="1"/>
  <c r="CU22" i="1"/>
  <c r="CO22" i="1"/>
  <c r="CK22" i="1"/>
  <c r="CM22" i="1"/>
  <c r="CS22" i="1"/>
  <c r="CL22" i="1"/>
  <c r="CT22" i="1"/>
  <c r="CN22" i="1"/>
  <c r="CP22" i="1"/>
  <c r="CQ22" i="1"/>
  <c r="CJ22" i="1"/>
  <c r="FB24" i="1"/>
  <c r="EJ20" i="1"/>
  <c r="EH20" i="1"/>
  <c r="ES20" i="1" s="1"/>
  <c r="DZ20" i="1"/>
  <c r="EG20" i="1"/>
  <c r="EA20" i="1"/>
  <c r="DY20" i="1"/>
  <c r="EC20" i="1" s="1"/>
  <c r="EI20" i="1"/>
  <c r="EO20" i="1" s="1"/>
  <c r="EE20" i="1"/>
  <c r="EF20" i="1"/>
  <c r="EL20" i="1"/>
  <c r="DW21" i="1"/>
  <c r="DX21" i="1" s="1"/>
  <c r="EK17" i="1"/>
  <c r="FC25" i="1"/>
  <c r="CU17" i="1"/>
  <c r="CM17" i="1"/>
  <c r="CL17" i="1"/>
  <c r="CN17" i="1"/>
  <c r="CP17" i="1"/>
  <c r="CJ17" i="1"/>
  <c r="CO17" i="1"/>
  <c r="CT17" i="1"/>
  <c r="CS17" i="1"/>
  <c r="CQ17" i="1"/>
  <c r="CK17" i="1"/>
  <c r="EZ23" i="1"/>
  <c r="CV23" i="1"/>
  <c r="FO28" i="1"/>
  <c r="FA28" i="1"/>
  <c r="EH23" i="1"/>
  <c r="ES23" i="1" s="1"/>
  <c r="DZ23" i="1"/>
  <c r="EA23" i="1"/>
  <c r="EF23" i="1"/>
  <c r="EJ23" i="1"/>
  <c r="EE23" i="1"/>
  <c r="EG23" i="1"/>
  <c r="EL23" i="1"/>
  <c r="DY23" i="1"/>
  <c r="EC23" i="1" s="1"/>
  <c r="EI23" i="1"/>
  <c r="EO23" i="1" s="1"/>
  <c r="CV25" i="1"/>
  <c r="EZ25" i="1"/>
  <c r="EZ29" i="1"/>
  <c r="CV29" i="1"/>
  <c r="FO24" i="1"/>
  <c r="FA24" i="1"/>
  <c r="CM19" i="1"/>
  <c r="CJ19" i="1"/>
  <c r="CK19" i="1"/>
  <c r="CT19" i="1"/>
  <c r="CS19" i="1"/>
  <c r="CQ19" i="1"/>
  <c r="CO19" i="1"/>
  <c r="CN19" i="1"/>
  <c r="CP19" i="1"/>
  <c r="CU19" i="1"/>
  <c r="CL19" i="1"/>
  <c r="FB19" i="1" s="1"/>
  <c r="FC18" i="1"/>
  <c r="CN20" i="1"/>
  <c r="CP20" i="1"/>
  <c r="CU20" i="1"/>
  <c r="CJ20" i="1"/>
  <c r="CT20" i="1"/>
  <c r="CO20" i="1"/>
  <c r="CQ20" i="1"/>
  <c r="CK20" i="1"/>
  <c r="CL20" i="1"/>
  <c r="CS20" i="1"/>
  <c r="CM20" i="1"/>
  <c r="EI28" i="1"/>
  <c r="EO28" i="1" s="1"/>
  <c r="EF28" i="1"/>
  <c r="EE28" i="1"/>
  <c r="EA28" i="1"/>
  <c r="M28" i="1" s="1"/>
  <c r="EH28" i="1"/>
  <c r="ES28" i="1" s="1"/>
  <c r="DZ28" i="1"/>
  <c r="EG28" i="1"/>
  <c r="DY28" i="1"/>
  <c r="EC28" i="1" s="1"/>
  <c r="EJ28" i="1"/>
  <c r="EK28" i="1"/>
  <c r="CU27" i="1"/>
  <c r="CM27" i="1"/>
  <c r="CL27" i="1"/>
  <c r="CT27" i="1"/>
  <c r="CQ27" i="1"/>
  <c r="CK27" i="1"/>
  <c r="CS27" i="1"/>
  <c r="CN27" i="1"/>
  <c r="CJ27" i="1"/>
  <c r="CP27" i="1"/>
  <c r="CO27" i="1"/>
  <c r="EZ28" i="1"/>
  <c r="CV28" i="1"/>
  <c r="CO26" i="1"/>
  <c r="CS26" i="1"/>
  <c r="CL26" i="1"/>
  <c r="CP26" i="1"/>
  <c r="CJ26" i="1"/>
  <c r="CT26" i="1"/>
  <c r="CU26" i="1"/>
  <c r="CQ26" i="1"/>
  <c r="CN26" i="1"/>
  <c r="CM26" i="1"/>
  <c r="CK26" i="1"/>
  <c r="FC29" i="1"/>
  <c r="CR19" i="1"/>
  <c r="EK23" i="1"/>
  <c r="CR26" i="1"/>
  <c r="FA29" i="1"/>
  <c r="FO29" i="1"/>
  <c r="FC23" i="1"/>
  <c r="CP21" i="1"/>
  <c r="CM21" i="1"/>
  <c r="CO21" i="1"/>
  <c r="CQ21" i="1"/>
  <c r="CU21" i="1"/>
  <c r="CT21" i="1"/>
  <c r="CN21" i="1"/>
  <c r="CL21" i="1"/>
  <c r="CJ21" i="1"/>
  <c r="CK21" i="1"/>
  <c r="CS21" i="1"/>
  <c r="CR17" i="1"/>
  <c r="CV24" i="1"/>
  <c r="EZ24" i="1"/>
  <c r="DW18" i="1"/>
  <c r="DX18" i="1" s="1"/>
  <c r="CU16" i="1"/>
  <c r="CP16" i="1"/>
  <c r="CM16" i="1"/>
  <c r="CO16" i="1"/>
  <c r="CN16" i="1"/>
  <c r="CL16" i="1"/>
  <c r="CK16" i="1"/>
  <c r="CQ16" i="1"/>
  <c r="CS16" i="1"/>
  <c r="CT16" i="1"/>
  <c r="FA25" i="1"/>
  <c r="FO25" i="1"/>
  <c r="EZ18" i="1"/>
  <c r="CV18" i="1"/>
  <c r="FO23" i="1"/>
  <c r="FA23" i="1"/>
  <c r="FB23" i="1"/>
  <c r="M27" i="1" l="1"/>
  <c r="EL25" i="1"/>
  <c r="M24" i="1"/>
  <c r="M19" i="1"/>
  <c r="M23" i="1"/>
  <c r="M26" i="1"/>
  <c r="M22" i="1"/>
  <c r="M20" i="1"/>
  <c r="M16" i="1"/>
  <c r="M29" i="1"/>
  <c r="EK25" i="1"/>
  <c r="EF25" i="1"/>
  <c r="EH25" i="1"/>
  <c r="ES25" i="1" s="1"/>
  <c r="EE25" i="1"/>
  <c r="FB17" i="1"/>
  <c r="FE28" i="1"/>
  <c r="FE18" i="1"/>
  <c r="FB21" i="1"/>
  <c r="FP29" i="1"/>
  <c r="FE25" i="1"/>
  <c r="FC22" i="1"/>
  <c r="FE23" i="1"/>
  <c r="FE24" i="1"/>
  <c r="EA25" i="1"/>
  <c r="M25" i="1" s="1"/>
  <c r="DY25" i="1"/>
  <c r="EC25" i="1" s="1"/>
  <c r="EI25" i="1"/>
  <c r="EO25" i="1" s="1"/>
  <c r="EG25" i="1"/>
  <c r="DZ25" i="1"/>
  <c r="EP25" i="1" s="1"/>
  <c r="EP16" i="1"/>
  <c r="EB16" i="1"/>
  <c r="EM28" i="1"/>
  <c r="EQ29" i="1"/>
  <c r="EM29" i="1"/>
  <c r="FP24" i="1"/>
  <c r="EB26" i="1"/>
  <c r="EP26" i="1"/>
  <c r="CV17" i="1"/>
  <c r="EZ17" i="1"/>
  <c r="EB17" i="1"/>
  <c r="EP17" i="1"/>
  <c r="EP27" i="1"/>
  <c r="EB27" i="1"/>
  <c r="EP24" i="1"/>
  <c r="EB24" i="1"/>
  <c r="EQ22" i="1"/>
  <c r="EM22" i="1"/>
  <c r="FM19" i="1"/>
  <c r="ED19" i="1"/>
  <c r="FL19" i="1"/>
  <c r="FN19" i="1"/>
  <c r="EB28" i="1"/>
  <c r="EP28" i="1"/>
  <c r="FB20" i="1"/>
  <c r="FC17" i="1"/>
  <c r="EQ20" i="1"/>
  <c r="EM20" i="1"/>
  <c r="FB22" i="1"/>
  <c r="FP18" i="1"/>
  <c r="FM16" i="1"/>
  <c r="ED16" i="1"/>
  <c r="ER16" i="1" s="1"/>
  <c r="EW16" i="1" s="1"/>
  <c r="L16" i="1" s="1"/>
  <c r="FL16" i="1"/>
  <c r="FN16" i="1"/>
  <c r="FL29" i="1"/>
  <c r="ED29" i="1"/>
  <c r="ER29" i="1" s="1"/>
  <c r="EW29" i="1" s="1"/>
  <c r="FM29" i="1"/>
  <c r="FN29" i="1"/>
  <c r="EQ24" i="1"/>
  <c r="EM24" i="1"/>
  <c r="FM26" i="1"/>
  <c r="ED26" i="1"/>
  <c r="FN26" i="1"/>
  <c r="FL26" i="1"/>
  <c r="FN22" i="1"/>
  <c r="FL22" i="1"/>
  <c r="FM22" i="1"/>
  <c r="ED22" i="1"/>
  <c r="CV20" i="1"/>
  <c r="EZ20" i="1"/>
  <c r="EM23" i="1"/>
  <c r="EQ23" i="1"/>
  <c r="EM26" i="1"/>
  <c r="EQ26" i="1"/>
  <c r="FP23" i="1"/>
  <c r="FP28" i="1"/>
  <c r="FM17" i="1"/>
  <c r="FL17" i="1"/>
  <c r="ED17" i="1"/>
  <c r="FN17" i="1"/>
  <c r="FP25" i="1"/>
  <c r="FO27" i="1"/>
  <c r="FA27" i="1"/>
  <c r="FB27" i="1"/>
  <c r="EM27" i="1"/>
  <c r="EQ27" i="1"/>
  <c r="FM20" i="1"/>
  <c r="ED20" i="1"/>
  <c r="FL20" i="1"/>
  <c r="FN20" i="1"/>
  <c r="EP29" i="1"/>
  <c r="EB29" i="1"/>
  <c r="EB22" i="1"/>
  <c r="EP22" i="1"/>
  <c r="FO26" i="1"/>
  <c r="FA26" i="1"/>
  <c r="EP19" i="1"/>
  <c r="EB19" i="1"/>
  <c r="EB20" i="1"/>
  <c r="EP20" i="1"/>
  <c r="FA21" i="1"/>
  <c r="FO21" i="1"/>
  <c r="FC27" i="1"/>
  <c r="FM28" i="1"/>
  <c r="FL28" i="1"/>
  <c r="ED28" i="1"/>
  <c r="ER28" i="1" s="1"/>
  <c r="EW28" i="1" s="1"/>
  <c r="FN28" i="1"/>
  <c r="FL23" i="1"/>
  <c r="FM23" i="1"/>
  <c r="ED23" i="1"/>
  <c r="FN23" i="1"/>
  <c r="EQ19" i="1"/>
  <c r="EM19" i="1"/>
  <c r="FN24" i="1"/>
  <c r="ED24" i="1"/>
  <c r="FM24" i="1"/>
  <c r="FL24" i="1"/>
  <c r="FC26" i="1"/>
  <c r="FO20" i="1"/>
  <c r="FA20" i="1"/>
  <c r="CV19" i="1"/>
  <c r="EZ19" i="1"/>
  <c r="EB23" i="1"/>
  <c r="EP23" i="1"/>
  <c r="EZ22" i="1"/>
  <c r="CV22" i="1"/>
  <c r="EQ25" i="1"/>
  <c r="FN27" i="1"/>
  <c r="FL27" i="1"/>
  <c r="ED27" i="1"/>
  <c r="FM27" i="1"/>
  <c r="EJ18" i="1"/>
  <c r="EA18" i="1"/>
  <c r="EI18" i="1"/>
  <c r="EO18" i="1" s="1"/>
  <c r="EE18" i="1"/>
  <c r="EF18" i="1"/>
  <c r="DZ18" i="1"/>
  <c r="EG18" i="1"/>
  <c r="DY18" i="1"/>
  <c r="EC18" i="1" s="1"/>
  <c r="EH18" i="1"/>
  <c r="ES18" i="1" s="1"/>
  <c r="EL18" i="1"/>
  <c r="EK18" i="1"/>
  <c r="FA19" i="1"/>
  <c r="FO19" i="1"/>
  <c r="FO17" i="1"/>
  <c r="FA17" i="1"/>
  <c r="EQ17" i="1"/>
  <c r="EM17" i="1"/>
  <c r="FC20" i="1"/>
  <c r="EI21" i="1"/>
  <c r="EO21" i="1" s="1"/>
  <c r="DZ21" i="1"/>
  <c r="EH21" i="1"/>
  <c r="ES21" i="1" s="1"/>
  <c r="EF21" i="1"/>
  <c r="EJ21" i="1"/>
  <c r="EA21" i="1"/>
  <c r="EG21" i="1"/>
  <c r="EE21" i="1"/>
  <c r="DY21" i="1"/>
  <c r="EC21" i="1" s="1"/>
  <c r="EL21" i="1"/>
  <c r="EK21" i="1"/>
  <c r="EM16" i="1"/>
  <c r="CV26" i="1"/>
  <c r="EZ26" i="1"/>
  <c r="CV16" i="1"/>
  <c r="EZ16" i="1"/>
  <c r="FE29" i="1"/>
  <c r="EZ27" i="1"/>
  <c r="CV27" i="1"/>
  <c r="EZ21" i="1"/>
  <c r="CV21" i="1"/>
  <c r="FC21" i="1"/>
  <c r="FB26" i="1"/>
  <c r="FC19" i="1"/>
  <c r="FO22" i="1"/>
  <c r="FA22" i="1"/>
  <c r="M18" i="1" l="1"/>
  <c r="M21" i="1"/>
  <c r="K29" i="1"/>
  <c r="K28" i="1"/>
  <c r="FJ28" i="1"/>
  <c r="L28" i="1"/>
  <c r="FJ29" i="1"/>
  <c r="L29" i="1"/>
  <c r="FM25" i="1"/>
  <c r="ED25" i="1"/>
  <c r="ER25" i="1" s="1"/>
  <c r="EW25" i="1" s="1"/>
  <c r="FN25" i="1"/>
  <c r="FL25" i="1"/>
  <c r="EM25" i="1"/>
  <c r="ER26" i="1"/>
  <c r="ER27" i="1"/>
  <c r="K27" i="1" s="1"/>
  <c r="ER24" i="1"/>
  <c r="ET16" i="1"/>
  <c r="EV16" i="1" s="1"/>
  <c r="FP19" i="1"/>
  <c r="FP21" i="1"/>
  <c r="FE19" i="1"/>
  <c r="FE22" i="1"/>
  <c r="ER20" i="1"/>
  <c r="K20" i="1" s="1"/>
  <c r="EB25" i="1"/>
  <c r="ER19" i="1"/>
  <c r="FP20" i="1"/>
  <c r="ET28" i="1"/>
  <c r="EV28" i="1" s="1"/>
  <c r="FE27" i="1"/>
  <c r="FP26" i="1"/>
  <c r="FP17" i="1"/>
  <c r="FE26" i="1"/>
  <c r="ER23" i="1"/>
  <c r="K23" i="1" s="1"/>
  <c r="FP27" i="1"/>
  <c r="FE17" i="1"/>
  <c r="ED21" i="1"/>
  <c r="FL21" i="1"/>
  <c r="FN21" i="1"/>
  <c r="FM21" i="1"/>
  <c r="FP16" i="1"/>
  <c r="ER17" i="1"/>
  <c r="K17" i="1" s="1"/>
  <c r="EM21" i="1"/>
  <c r="EQ21" i="1"/>
  <c r="EB21" i="1"/>
  <c r="EP21" i="1"/>
  <c r="FE21" i="1"/>
  <c r="FE20" i="1"/>
  <c r="ER22" i="1"/>
  <c r="K22" i="1" s="1"/>
  <c r="FJ16" i="1"/>
  <c r="FP22" i="1"/>
  <c r="EP18" i="1"/>
  <c r="EB18" i="1"/>
  <c r="EQ18" i="1"/>
  <c r="EM18" i="1"/>
  <c r="FL18" i="1"/>
  <c r="ED18" i="1"/>
  <c r="FM18" i="1"/>
  <c r="FN18" i="1"/>
  <c r="ET29" i="1"/>
  <c r="EV29" i="1" s="1"/>
  <c r="K25" i="1" l="1"/>
  <c r="EW19" i="1"/>
  <c r="K19" i="1"/>
  <c r="EW24" i="1"/>
  <c r="L24" i="1" s="1"/>
  <c r="K24" i="1"/>
  <c r="EW26" i="1"/>
  <c r="K26" i="1"/>
  <c r="FJ25" i="1"/>
  <c r="L25" i="1"/>
  <c r="FJ19" i="1"/>
  <c r="L19" i="1"/>
  <c r="FJ26" i="1"/>
  <c r="L26" i="1"/>
  <c r="ET26" i="1"/>
  <c r="EV26" i="1" s="1"/>
  <c r="FH26" i="1" s="1"/>
  <c r="ET25" i="1"/>
  <c r="EV25" i="1" s="1"/>
  <c r="FH29" i="1"/>
  <c r="F29" i="1"/>
  <c r="FH28" i="1"/>
  <c r="F28" i="1"/>
  <c r="ET24" i="1"/>
  <c r="EV24" i="1" s="1"/>
  <c r="EW27" i="1"/>
  <c r="ET27" i="1"/>
  <c r="ET19" i="1"/>
  <c r="EV19" i="1" s="1"/>
  <c r="EW20" i="1"/>
  <c r="ET20" i="1"/>
  <c r="EU28" i="1"/>
  <c r="FH16" i="1"/>
  <c r="EU16" i="1"/>
  <c r="EU29" i="1"/>
  <c r="ER18" i="1"/>
  <c r="K18" i="1" s="1"/>
  <c r="EW17" i="1"/>
  <c r="EW23" i="1"/>
  <c r="ET23" i="1"/>
  <c r="EV23" i="1" s="1"/>
  <c r="EW22" i="1"/>
  <c r="ET22" i="1"/>
  <c r="EV22" i="1" s="1"/>
  <c r="ET17" i="1"/>
  <c r="EV17" i="1" s="1"/>
  <c r="ER21" i="1"/>
  <c r="K21" i="1" s="1"/>
  <c r="FJ24" i="1" l="1"/>
  <c r="F26" i="1"/>
  <c r="FJ22" i="1"/>
  <c r="L22" i="1"/>
  <c r="FJ27" i="1"/>
  <c r="L27" i="1"/>
  <c r="FJ23" i="1"/>
  <c r="L23" i="1"/>
  <c r="FJ20" i="1"/>
  <c r="L20" i="1"/>
  <c r="FJ17" i="1"/>
  <c r="L17" i="1"/>
  <c r="EU26" i="1"/>
  <c r="FH19" i="1"/>
  <c r="F19" i="1"/>
  <c r="FH17" i="1"/>
  <c r="F17" i="1"/>
  <c r="FH22" i="1"/>
  <c r="F22" i="1"/>
  <c r="FH24" i="1"/>
  <c r="F24" i="1"/>
  <c r="EU25" i="1"/>
  <c r="FH25" i="1"/>
  <c r="F25" i="1"/>
  <c r="EU24" i="1"/>
  <c r="FH23" i="1"/>
  <c r="F23" i="1"/>
  <c r="EV27" i="1"/>
  <c r="EU27" i="1"/>
  <c r="EU19" i="1"/>
  <c r="EV20" i="1"/>
  <c r="EU20" i="1"/>
  <c r="EU23" i="1"/>
  <c r="EU22" i="1"/>
  <c r="EU17" i="1"/>
  <c r="EW21" i="1"/>
  <c r="ET21" i="1"/>
  <c r="EV21" i="1" s="1"/>
  <c r="EW18" i="1"/>
  <c r="ET18" i="1"/>
  <c r="FJ21" i="1" l="1"/>
  <c r="L21" i="1"/>
  <c r="FJ18" i="1"/>
  <c r="L18" i="1"/>
  <c r="FH21" i="1"/>
  <c r="F21" i="1"/>
  <c r="FH20" i="1"/>
  <c r="F20" i="1"/>
  <c r="FH27" i="1"/>
  <c r="F27" i="1"/>
  <c r="EU21" i="1"/>
  <c r="EV18" i="1"/>
  <c r="EU18" i="1"/>
  <c r="FH18" i="1" l="1"/>
  <c r="F18" i="1"/>
  <c r="E16" i="1" l="1"/>
  <c r="FF16" i="1"/>
  <c r="BE16" i="1" s="1"/>
  <c r="BM16" i="1" s="1"/>
  <c r="E17" i="1"/>
  <c r="FF17" i="1"/>
  <c r="BE17" i="1" s="1"/>
  <c r="BM17" i="1" s="1"/>
  <c r="V17" i="1" s="1"/>
  <c r="E18" i="1"/>
  <c r="FF18" i="1"/>
  <c r="BE18" i="1" s="1"/>
  <c r="BM18" i="1" s="1"/>
  <c r="V18" i="1" s="1"/>
  <c r="E19" i="1"/>
  <c r="BE19" i="1"/>
  <c r="BM19" i="1" s="1"/>
  <c r="V19" i="1" s="1"/>
  <c r="FF19" i="1"/>
  <c r="E20" i="1"/>
  <c r="FF20" i="1"/>
  <c r="BE20" i="1" s="1"/>
  <c r="BM20" i="1" s="1"/>
  <c r="V20" i="1" s="1"/>
  <c r="E21" i="1"/>
  <c r="FF21" i="1"/>
  <c r="BE21" i="1" s="1"/>
  <c r="BM21" i="1" s="1"/>
  <c r="V21" i="1" s="1"/>
  <c r="E22" i="1"/>
  <c r="FF22" i="1"/>
  <c r="BE22" i="1" s="1"/>
  <c r="BM22" i="1" s="1"/>
  <c r="V22" i="1" s="1"/>
  <c r="E23" i="1"/>
  <c r="FF23" i="1"/>
  <c r="BE23" i="1" s="1"/>
  <c r="BM23" i="1" s="1"/>
  <c r="V23" i="1" s="1"/>
  <c r="E24" i="1"/>
  <c r="FF24" i="1"/>
  <c r="BE24" i="1" s="1"/>
  <c r="BM24" i="1" s="1"/>
  <c r="V24" i="1" s="1"/>
  <c r="E25" i="1"/>
  <c r="FF25" i="1"/>
  <c r="BE25" i="1" s="1"/>
  <c r="BM25" i="1" s="1"/>
  <c r="V25" i="1" s="1"/>
  <c r="E26" i="1"/>
  <c r="V26" i="1"/>
  <c r="BE26" i="1"/>
  <c r="BM26" i="1" s="1"/>
  <c r="FF26" i="1"/>
  <c r="E27" i="1"/>
  <c r="BE27" i="1"/>
  <c r="BM27" i="1" s="1"/>
  <c r="V27" i="1" s="1"/>
  <c r="FF27" i="1"/>
  <c r="E28" i="1"/>
  <c r="FF28" i="1"/>
  <c r="BE28" i="1" s="1"/>
  <c r="BM28" i="1" s="1"/>
  <c r="V28" i="1" s="1"/>
  <c r="E29" i="1"/>
  <c r="FF29" i="1"/>
  <c r="BE29" i="1" s="1"/>
  <c r="BM29" i="1" s="1"/>
  <c r="V29" i="1" s="1"/>
  <c r="N17" i="1"/>
  <c r="O17" i="1"/>
  <c r="N18" i="1"/>
  <c r="O18" i="1"/>
  <c r="N19" i="1"/>
  <c r="O19" i="1"/>
  <c r="N20" i="1"/>
  <c r="O20" i="1"/>
  <c r="N21" i="1"/>
  <c r="O21" i="1"/>
  <c r="N22" i="1"/>
  <c r="O22" i="1"/>
  <c r="N23" i="1"/>
  <c r="O23" i="1"/>
  <c r="N24" i="1"/>
  <c r="O24" i="1"/>
  <c r="N25" i="1"/>
  <c r="O25" i="1"/>
  <c r="N26" i="1"/>
  <c r="O26" i="1"/>
  <c r="N27" i="1"/>
  <c r="O27" i="1"/>
  <c r="N28" i="1"/>
  <c r="O28" i="1"/>
  <c r="N29" i="1"/>
  <c r="O29" i="1"/>
  <c r="AH16" i="6"/>
  <c r="AI16" i="6"/>
  <c r="AK16" i="6"/>
  <c r="AL16" i="6"/>
  <c r="AM16" i="6"/>
  <c r="AN16" i="6"/>
  <c r="AS16" i="6"/>
  <c r="AT16" i="6"/>
  <c r="AK17" i="6"/>
  <c r="AL17" i="6"/>
  <c r="AM17" i="6"/>
  <c r="AN17" i="6"/>
  <c r="AS17" i="6"/>
  <c r="AT17" i="6"/>
  <c r="AH18" i="6"/>
  <c r="AI18" i="6"/>
  <c r="AK18" i="6"/>
  <c r="AL18" i="6"/>
  <c r="AM18" i="6"/>
  <c r="AN18" i="6"/>
  <c r="AS18" i="6"/>
  <c r="AT18" i="6"/>
  <c r="AK19" i="6"/>
  <c r="AL19" i="6"/>
  <c r="AM19" i="6"/>
  <c r="AN19" i="6"/>
  <c r="AS19" i="6"/>
  <c r="AT19" i="6"/>
  <c r="AK20" i="6"/>
  <c r="AL20" i="6"/>
  <c r="AM20" i="6"/>
  <c r="AN20" i="6"/>
  <c r="AS20" i="6"/>
  <c r="AT20" i="6"/>
  <c r="AK21" i="6"/>
  <c r="AL21" i="6"/>
  <c r="AM21" i="6"/>
  <c r="AN21" i="6"/>
  <c r="AS21" i="6"/>
  <c r="AT21" i="6"/>
  <c r="AK22" i="6"/>
  <c r="AL22" i="6"/>
  <c r="AM22" i="6"/>
  <c r="AN22" i="6"/>
  <c r="AS22" i="6"/>
  <c r="AT22" i="6"/>
  <c r="AK23" i="6"/>
  <c r="AL23" i="6"/>
  <c r="AM23" i="6"/>
  <c r="AN23" i="6"/>
  <c r="AS23" i="6"/>
  <c r="AT23" i="6"/>
  <c r="AK24" i="6"/>
  <c r="AL24" i="6"/>
  <c r="AM24" i="6"/>
  <c r="AN24" i="6"/>
  <c r="AS24" i="6"/>
  <c r="AT24" i="6"/>
  <c r="AK25" i="6"/>
  <c r="AL25" i="6"/>
  <c r="AM25" i="6"/>
  <c r="AN25" i="6"/>
  <c r="AS25" i="6"/>
  <c r="AT25" i="6"/>
  <c r="AK26" i="6"/>
  <c r="AL26" i="6"/>
  <c r="AM26" i="6"/>
  <c r="AN26" i="6"/>
  <c r="AS26" i="6"/>
  <c r="AT26" i="6"/>
  <c r="AK27" i="6"/>
  <c r="AL27" i="6"/>
  <c r="AM27" i="6"/>
  <c r="AN27" i="6"/>
  <c r="AS27" i="6"/>
  <c r="AT27" i="6"/>
  <c r="AK28" i="6"/>
  <c r="AL28" i="6"/>
  <c r="AM28" i="6"/>
  <c r="AN28" i="6"/>
  <c r="AS28" i="6"/>
  <c r="AT28" i="6"/>
  <c r="AK29" i="6"/>
  <c r="AL29" i="6"/>
  <c r="AM29" i="6"/>
  <c r="AN29" i="6"/>
  <c r="AS29" i="6"/>
  <c r="AT29" i="6"/>
  <c r="AH30" i="6"/>
  <c r="AI30" i="6"/>
  <c r="AK30" i="6"/>
  <c r="AL30" i="6"/>
  <c r="AM30" i="6"/>
  <c r="AN30" i="6"/>
  <c r="AS30" i="6"/>
  <c r="AT30" i="6"/>
  <c r="AK31" i="6"/>
  <c r="AL31" i="6"/>
  <c r="AM31" i="6"/>
  <c r="AN31" i="6"/>
  <c r="AS31" i="6"/>
  <c r="AT31" i="6"/>
  <c r="AH32" i="6"/>
  <c r="AI32" i="6"/>
  <c r="AK32" i="6"/>
  <c r="AL32" i="6"/>
  <c r="AM32" i="6"/>
  <c r="AN32" i="6"/>
  <c r="AS32" i="6"/>
  <c r="AT32" i="6"/>
  <c r="AK33" i="6"/>
  <c r="AL33" i="6"/>
  <c r="AM33" i="6"/>
  <c r="AN33" i="6"/>
  <c r="AS33" i="6"/>
  <c r="AT33" i="6"/>
  <c r="AK34" i="6"/>
  <c r="AL34" i="6"/>
  <c r="AM34" i="6"/>
  <c r="AN34" i="6"/>
  <c r="AS34" i="6"/>
  <c r="AT34" i="6"/>
  <c r="AK35" i="6"/>
  <c r="AL35" i="6"/>
  <c r="AM35" i="6"/>
  <c r="AN35" i="6"/>
  <c r="AS35" i="6"/>
  <c r="AT35" i="6"/>
  <c r="AK36" i="6"/>
  <c r="AL36" i="6"/>
  <c r="AM36" i="6"/>
  <c r="AN36" i="6"/>
  <c r="AS36" i="6"/>
  <c r="AT36" i="6"/>
  <c r="AK37" i="6"/>
  <c r="AL37" i="6"/>
  <c r="AM37" i="6"/>
  <c r="AN37" i="6"/>
  <c r="AS37" i="6"/>
  <c r="AT37" i="6"/>
  <c r="AK38" i="6"/>
  <c r="AL38" i="6"/>
  <c r="AM38" i="6"/>
  <c r="AN38" i="6"/>
  <c r="AS38" i="6"/>
  <c r="AT38" i="6"/>
  <c r="AK39" i="6"/>
  <c r="AL39" i="6"/>
  <c r="AM39" i="6"/>
  <c r="AN39" i="6"/>
  <c r="AS39" i="6"/>
  <c r="AT39" i="6"/>
  <c r="AK40" i="6"/>
  <c r="AL40" i="6"/>
  <c r="AM40" i="6"/>
  <c r="AN40" i="6"/>
  <c r="AS40" i="6"/>
  <c r="AT40" i="6"/>
  <c r="AK41" i="6"/>
  <c r="AL41" i="6"/>
  <c r="AM41" i="6"/>
  <c r="AN41" i="6"/>
  <c r="AS41" i="6"/>
  <c r="AT41" i="6"/>
  <c r="AK42" i="6"/>
  <c r="AL42" i="6"/>
  <c r="AM42" i="6"/>
  <c r="AN42" i="6"/>
  <c r="AS42" i="6"/>
  <c r="AT42" i="6"/>
  <c r="AK43" i="6"/>
  <c r="AL43" i="6"/>
  <c r="AM43" i="6"/>
  <c r="AN43" i="6"/>
  <c r="AS43" i="6"/>
  <c r="AT43" i="6"/>
  <c r="AH44" i="6"/>
  <c r="AI44" i="6"/>
  <c r="AK44" i="6"/>
  <c r="AL44" i="6"/>
  <c r="AM44" i="6"/>
  <c r="AN44" i="6"/>
  <c r="AS44" i="6"/>
  <c r="AT44" i="6"/>
  <c r="AK45" i="6"/>
  <c r="AL45" i="6"/>
  <c r="AM45" i="6"/>
  <c r="AN45" i="6"/>
  <c r="AS45" i="6"/>
  <c r="AT45" i="6"/>
  <c r="AH46" i="6"/>
  <c r="AI46" i="6"/>
  <c r="AK46" i="6"/>
  <c r="AL46" i="6"/>
  <c r="AM46" i="6"/>
  <c r="AN46" i="6"/>
  <c r="AS46" i="6"/>
  <c r="AT46" i="6"/>
  <c r="AK47" i="6"/>
  <c r="AL47" i="6"/>
  <c r="AM47" i="6"/>
  <c r="AN47" i="6"/>
  <c r="AS47" i="6"/>
  <c r="AT47" i="6"/>
  <c r="AK48" i="6"/>
  <c r="AL48" i="6"/>
  <c r="AM48" i="6"/>
  <c r="AN48" i="6"/>
  <c r="AS48" i="6"/>
  <c r="AT48" i="6"/>
  <c r="AK49" i="6"/>
  <c r="AL49" i="6"/>
  <c r="AM49" i="6"/>
  <c r="AN49" i="6"/>
  <c r="AS49" i="6"/>
  <c r="AT49" i="6"/>
  <c r="AK50" i="6"/>
  <c r="AL50" i="6"/>
  <c r="AM50" i="6"/>
  <c r="AN50" i="6"/>
  <c r="AS50" i="6"/>
  <c r="AT50" i="6"/>
  <c r="AK51" i="6"/>
  <c r="AL51" i="6"/>
  <c r="AM51" i="6"/>
  <c r="AN51" i="6"/>
  <c r="AS51" i="6"/>
  <c r="AT51" i="6"/>
  <c r="AK52" i="6"/>
  <c r="AL52" i="6"/>
  <c r="AM52" i="6"/>
  <c r="AN52" i="6"/>
  <c r="AS52" i="6"/>
  <c r="AT52" i="6"/>
  <c r="AK53" i="6"/>
  <c r="AL53" i="6"/>
  <c r="AM53" i="6"/>
  <c r="AN53" i="6"/>
  <c r="AS53" i="6"/>
  <c r="AT53" i="6"/>
  <c r="AK54" i="6"/>
  <c r="AL54" i="6"/>
  <c r="AM54" i="6"/>
  <c r="AN54" i="6"/>
  <c r="AS54" i="6"/>
  <c r="AT54" i="6"/>
  <c r="AK55" i="6"/>
  <c r="AL55" i="6"/>
  <c r="AM55" i="6"/>
  <c r="AN55" i="6"/>
  <c r="AS55" i="6"/>
  <c r="AT55" i="6"/>
  <c r="AK56" i="6"/>
  <c r="AL56" i="6"/>
  <c r="AM56" i="6"/>
  <c r="AN56" i="6"/>
  <c r="AS56" i="6"/>
  <c r="AT56" i="6"/>
  <c r="AK57" i="6"/>
  <c r="AL57" i="6"/>
  <c r="AM57" i="6"/>
  <c r="AN57" i="6"/>
  <c r="AS57" i="6"/>
  <c r="AT57" i="6"/>
  <c r="AK58" i="6"/>
  <c r="AL58" i="6"/>
  <c r="AM58" i="6"/>
  <c r="AN58" i="6"/>
  <c r="AS58" i="6"/>
  <c r="AT58" i="6"/>
  <c r="AK59" i="6"/>
  <c r="AL59" i="6"/>
  <c r="AM59" i="6"/>
  <c r="AN59" i="6"/>
  <c r="AS59" i="6"/>
  <c r="AT59" i="6"/>
  <c r="AK60" i="6"/>
  <c r="AL60" i="6"/>
  <c r="AM60" i="6"/>
  <c r="AN60" i="6"/>
  <c r="AS60" i="6"/>
  <c r="AT60" i="6"/>
  <c r="AH61" i="6"/>
  <c r="AI61" i="6"/>
  <c r="AK61" i="6"/>
  <c r="AL61" i="6"/>
  <c r="AM61" i="6"/>
  <c r="AN61" i="6"/>
  <c r="AS61" i="6"/>
  <c r="AT61" i="6"/>
  <c r="AK62" i="6"/>
  <c r="AL62" i="6"/>
  <c r="AM62" i="6"/>
  <c r="AN62" i="6"/>
  <c r="AS62" i="6"/>
  <c r="AT62" i="6"/>
  <c r="AK63" i="6"/>
  <c r="AL63" i="6"/>
  <c r="AM63" i="6"/>
  <c r="AN63" i="6"/>
  <c r="AS63" i="6"/>
  <c r="AT63" i="6"/>
  <c r="AK64" i="6"/>
  <c r="AL64" i="6"/>
  <c r="AM64" i="6"/>
  <c r="AN64" i="6"/>
  <c r="AS64" i="6"/>
  <c r="AT64" i="6"/>
  <c r="AK65" i="6"/>
  <c r="AL65" i="6"/>
  <c r="AM65" i="6"/>
  <c r="AN65" i="6"/>
  <c r="AS65" i="6"/>
  <c r="AT65" i="6"/>
  <c r="AH66" i="6"/>
  <c r="AI66" i="6"/>
  <c r="AK66" i="6"/>
  <c r="AL66" i="6"/>
  <c r="AM66" i="6"/>
  <c r="AN66" i="6"/>
  <c r="AS66" i="6"/>
  <c r="AT66" i="6"/>
  <c r="AK67" i="6"/>
  <c r="AL67" i="6"/>
  <c r="AM67" i="6"/>
  <c r="AN67" i="6"/>
  <c r="AS67" i="6"/>
  <c r="AT67" i="6"/>
  <c r="AK68" i="6"/>
  <c r="AL68" i="6"/>
  <c r="AM68" i="6"/>
  <c r="AN68" i="6"/>
  <c r="AS68" i="6"/>
  <c r="AT68" i="6"/>
  <c r="AK69" i="6"/>
  <c r="AL69" i="6"/>
  <c r="AM69" i="6"/>
  <c r="AN69" i="6"/>
  <c r="AS69" i="6"/>
  <c r="AT69" i="6"/>
  <c r="AK70" i="6"/>
  <c r="AL70" i="6"/>
  <c r="AM70" i="6"/>
  <c r="AN70" i="6"/>
  <c r="AS70" i="6"/>
  <c r="AT70" i="6"/>
  <c r="AK71" i="6"/>
  <c r="AL71" i="6"/>
  <c r="AM71" i="6"/>
  <c r="AN71" i="6"/>
  <c r="AS71" i="6"/>
  <c r="AT71" i="6"/>
  <c r="AK72" i="6"/>
  <c r="AL72" i="6"/>
  <c r="AM72" i="6"/>
  <c r="AN72" i="6"/>
  <c r="AS72" i="6"/>
  <c r="AT72" i="6"/>
  <c r="AK73" i="6"/>
  <c r="AL73" i="6"/>
  <c r="AM73" i="6"/>
  <c r="AN73" i="6"/>
  <c r="AS73" i="6"/>
  <c r="AT73" i="6"/>
  <c r="AK74" i="6"/>
  <c r="AL74" i="6"/>
  <c r="AM74" i="6"/>
  <c r="AN74" i="6"/>
  <c r="AS74" i="6"/>
  <c r="AT74" i="6"/>
  <c r="AK75" i="6"/>
  <c r="AL75" i="6"/>
  <c r="AM75" i="6"/>
  <c r="AN75" i="6"/>
  <c r="AS75" i="6"/>
  <c r="AT75" i="6"/>
  <c r="AH76" i="6"/>
  <c r="AI76" i="6"/>
  <c r="AK76" i="6"/>
  <c r="AL76" i="6"/>
  <c r="AM76" i="6"/>
  <c r="AN76" i="6"/>
  <c r="AS76" i="6"/>
  <c r="AT76" i="6"/>
  <c r="AH77" i="6"/>
  <c r="AI77" i="6"/>
  <c r="AK77" i="6"/>
  <c r="AL77" i="6"/>
  <c r="AM77" i="6"/>
  <c r="AN77" i="6"/>
  <c r="AS77" i="6"/>
  <c r="AT77" i="6"/>
  <c r="AK78" i="6"/>
  <c r="AL78" i="6"/>
  <c r="AM78" i="6"/>
  <c r="AN78" i="6"/>
  <c r="AS78" i="6"/>
  <c r="AT78" i="6"/>
  <c r="AH79" i="6"/>
  <c r="AI79" i="6"/>
  <c r="AK79" i="6"/>
  <c r="AL79" i="6"/>
  <c r="AM79" i="6"/>
  <c r="AN79" i="6"/>
  <c r="AS79" i="6"/>
  <c r="AT79" i="6"/>
  <c r="AK80" i="6"/>
  <c r="AL80" i="6"/>
  <c r="AM80" i="6"/>
  <c r="AN80" i="6"/>
  <c r="AS80" i="6"/>
  <c r="AT80" i="6"/>
  <c r="AK81" i="6"/>
  <c r="AL81" i="6"/>
  <c r="AM81" i="6"/>
  <c r="AN81" i="6"/>
  <c r="AS81" i="6"/>
  <c r="AT81" i="6"/>
  <c r="AH82" i="6"/>
  <c r="AI82" i="6"/>
  <c r="AK82" i="6"/>
  <c r="AL82" i="6"/>
  <c r="AM82" i="6"/>
  <c r="AN82" i="6"/>
  <c r="AS82" i="6"/>
  <c r="AT82" i="6"/>
  <c r="AH83" i="6"/>
  <c r="AI83" i="6"/>
  <c r="AK83" i="6"/>
  <c r="AL83" i="6"/>
  <c r="AM83" i="6"/>
  <c r="AN83" i="6"/>
  <c r="AS83" i="6"/>
  <c r="AT83" i="6"/>
  <c r="AK84" i="6"/>
  <c r="AL84" i="6"/>
  <c r="AM84" i="6"/>
  <c r="AN84" i="6"/>
  <c r="AS84" i="6"/>
  <c r="AT84" i="6"/>
  <c r="AK85" i="6"/>
  <c r="AL85" i="6"/>
  <c r="AM85" i="6"/>
  <c r="AN85" i="6"/>
  <c r="AS85" i="6"/>
  <c r="AT85" i="6"/>
  <c r="AK86" i="6"/>
  <c r="AL86" i="6"/>
  <c r="AM86" i="6"/>
  <c r="AN86" i="6"/>
  <c r="AS86" i="6"/>
  <c r="AT86" i="6"/>
  <c r="AK87" i="6"/>
  <c r="AL87" i="6"/>
  <c r="AM87" i="6"/>
  <c r="AN87" i="6"/>
  <c r="AS87" i="6"/>
  <c r="AT87" i="6"/>
  <c r="AK88" i="6"/>
  <c r="AL88" i="6"/>
  <c r="AM88" i="6"/>
  <c r="AN88" i="6"/>
  <c r="AS88" i="6"/>
  <c r="AT88" i="6"/>
  <c r="AK89" i="6"/>
  <c r="AL89" i="6"/>
  <c r="AM89" i="6"/>
  <c r="AN89" i="6"/>
  <c r="AS89" i="6"/>
  <c r="AT89" i="6"/>
  <c r="AK90" i="6"/>
  <c r="AL90" i="6"/>
  <c r="AM90" i="6"/>
  <c r="AN90" i="6"/>
  <c r="AS90" i="6"/>
  <c r="AT90" i="6"/>
  <c r="AH91" i="6"/>
  <c r="AI91" i="6"/>
  <c r="AK91" i="6"/>
  <c r="AL91" i="6"/>
  <c r="AM91" i="6"/>
  <c r="AN91" i="6"/>
  <c r="AS91" i="6"/>
  <c r="AT91" i="6"/>
  <c r="AK92" i="6"/>
  <c r="AL92" i="6"/>
  <c r="AM92" i="6"/>
  <c r="AN92" i="6"/>
  <c r="AS92" i="6"/>
  <c r="AT92" i="6"/>
  <c r="AH93" i="6"/>
  <c r="AI93" i="6"/>
  <c r="AK93" i="6"/>
  <c r="AL93" i="6"/>
  <c r="AM93" i="6"/>
  <c r="AN93" i="6"/>
  <c r="AS93" i="6"/>
  <c r="AT93" i="6"/>
  <c r="AK94" i="6"/>
  <c r="AL94" i="6"/>
  <c r="AM94" i="6"/>
  <c r="AN94" i="6"/>
  <c r="AS94" i="6"/>
  <c r="AT94" i="6"/>
  <c r="AK95" i="6"/>
  <c r="AL95" i="6"/>
  <c r="AM95" i="6"/>
  <c r="AN95" i="6"/>
  <c r="AS95" i="6"/>
  <c r="AT95" i="6"/>
  <c r="AK96" i="6"/>
  <c r="AL96" i="6"/>
  <c r="AM96" i="6"/>
  <c r="AN96" i="6"/>
  <c r="AS96" i="6"/>
  <c r="AT96" i="6"/>
  <c r="AH97" i="6"/>
  <c r="AI97" i="6"/>
  <c r="AK97" i="6"/>
  <c r="AL97" i="6"/>
  <c r="AM97" i="6"/>
  <c r="AN97" i="6"/>
  <c r="AS97" i="6"/>
  <c r="AT97" i="6"/>
  <c r="AK98" i="6"/>
  <c r="AL98" i="6"/>
  <c r="AM98" i="6"/>
  <c r="AN98" i="6"/>
  <c r="AS98" i="6"/>
  <c r="AT98" i="6"/>
  <c r="AK99" i="6"/>
  <c r="AL99" i="6"/>
  <c r="AM99" i="6"/>
  <c r="AN99" i="6"/>
  <c r="AS99" i="6"/>
  <c r="AT99" i="6"/>
  <c r="AK100" i="6"/>
  <c r="AL100" i="6"/>
  <c r="AM100" i="6"/>
  <c r="AN100" i="6"/>
  <c r="AS100" i="6"/>
  <c r="AT100" i="6"/>
  <c r="AK101" i="6"/>
  <c r="AL101" i="6"/>
  <c r="AM101" i="6"/>
  <c r="AN101" i="6"/>
  <c r="AS101" i="6"/>
  <c r="AT101" i="6"/>
  <c r="AK102" i="6"/>
  <c r="AL102" i="6"/>
  <c r="AM102" i="6"/>
  <c r="AN102" i="6"/>
  <c r="AS102" i="6"/>
  <c r="AT102" i="6"/>
  <c r="AK103" i="6"/>
  <c r="AL103" i="6"/>
  <c r="AM103" i="6"/>
  <c r="AN103" i="6"/>
  <c r="AS103" i="6"/>
  <c r="AT103" i="6"/>
  <c r="AK104" i="6"/>
  <c r="AL104" i="6"/>
  <c r="AM104" i="6"/>
  <c r="AN104" i="6"/>
  <c r="AS104" i="6"/>
  <c r="AT104" i="6"/>
  <c r="AK105" i="6"/>
  <c r="AL105" i="6"/>
  <c r="AM105" i="6"/>
  <c r="AN105" i="6"/>
  <c r="AS105" i="6"/>
  <c r="AT105" i="6"/>
  <c r="AH106" i="6"/>
  <c r="AI106" i="6"/>
  <c r="AK106" i="6"/>
  <c r="AL106" i="6"/>
  <c r="AM106" i="6"/>
  <c r="AN106" i="6"/>
  <c r="AS106" i="6"/>
  <c r="AT106" i="6"/>
  <c r="AK107" i="6"/>
  <c r="AL107" i="6"/>
  <c r="AM107" i="6"/>
  <c r="AN107" i="6"/>
  <c r="AS107" i="6"/>
  <c r="AT107" i="6"/>
  <c r="AK108" i="6"/>
  <c r="AL108" i="6"/>
  <c r="AM108" i="6"/>
  <c r="AN108" i="6"/>
  <c r="AS108" i="6"/>
  <c r="AT108" i="6"/>
  <c r="AK109" i="6"/>
  <c r="AL109" i="6"/>
  <c r="AM109" i="6"/>
  <c r="AN109" i="6"/>
  <c r="AS109" i="6"/>
  <c r="AT109" i="6"/>
  <c r="AK110" i="6"/>
  <c r="AL110" i="6"/>
  <c r="AM110" i="6"/>
  <c r="AN110" i="6"/>
  <c r="AS110" i="6"/>
  <c r="AT110" i="6"/>
  <c r="AK111" i="6"/>
  <c r="AL111" i="6"/>
  <c r="AM111" i="6"/>
  <c r="AN111" i="6"/>
  <c r="AS111" i="6"/>
  <c r="AT111" i="6"/>
  <c r="AK112" i="6"/>
  <c r="AL112" i="6"/>
  <c r="AM112" i="6"/>
  <c r="AN112" i="6"/>
  <c r="AS112" i="6"/>
  <c r="AT112" i="6"/>
  <c r="AK113" i="6"/>
  <c r="AL113" i="6"/>
  <c r="AM113" i="6"/>
  <c r="AN113" i="6"/>
  <c r="AS113" i="6"/>
  <c r="AT113" i="6"/>
  <c r="AK114" i="6"/>
  <c r="AL114" i="6"/>
  <c r="AM114" i="6"/>
  <c r="AN114" i="6"/>
  <c r="AS114" i="6"/>
  <c r="AT114" i="6"/>
  <c r="AK115" i="6"/>
  <c r="AL115" i="6"/>
  <c r="AM115" i="6"/>
  <c r="AN115" i="6"/>
  <c r="AS115" i="6"/>
  <c r="AT115" i="6"/>
  <c r="AK116" i="6"/>
  <c r="AL116" i="6"/>
  <c r="AM116" i="6"/>
  <c r="AN116" i="6"/>
  <c r="AS116" i="6"/>
  <c r="AT116" i="6"/>
  <c r="AK117" i="6"/>
  <c r="AL117" i="6"/>
  <c r="AM117" i="6"/>
  <c r="AN117" i="6"/>
  <c r="AS117" i="6"/>
  <c r="AT117" i="6"/>
  <c r="AH118" i="6"/>
  <c r="AI118" i="6"/>
  <c r="AK118" i="6"/>
  <c r="AL118" i="6"/>
  <c r="AM118" i="6"/>
  <c r="AN118" i="6"/>
  <c r="AS118" i="6"/>
  <c r="AT118" i="6"/>
  <c r="AH119" i="6"/>
  <c r="AI119" i="6"/>
  <c r="AK119" i="6"/>
  <c r="AL119" i="6"/>
  <c r="AM119" i="6"/>
  <c r="AN119" i="6"/>
  <c r="AS119" i="6"/>
  <c r="AT119" i="6"/>
  <c r="AK120" i="6"/>
  <c r="AL120" i="6"/>
  <c r="AM120" i="6"/>
  <c r="AN120" i="6"/>
  <c r="AS120" i="6"/>
  <c r="AT120" i="6"/>
  <c r="AH121" i="6"/>
  <c r="AI121" i="6"/>
  <c r="AK121" i="6"/>
  <c r="AL121" i="6"/>
  <c r="AM121" i="6"/>
  <c r="AN121" i="6"/>
  <c r="AS121" i="6"/>
  <c r="AT121" i="6"/>
  <c r="AK122" i="6"/>
  <c r="AL122" i="6"/>
  <c r="AM122" i="6"/>
  <c r="AN122" i="6"/>
  <c r="AS122" i="6"/>
  <c r="AT122" i="6"/>
  <c r="AK123" i="6"/>
  <c r="AL123" i="6"/>
  <c r="AM123" i="6"/>
  <c r="AN123" i="6"/>
  <c r="AS123" i="6"/>
  <c r="AT123" i="6"/>
  <c r="AK124" i="6"/>
  <c r="AL124" i="6"/>
  <c r="AM124" i="6"/>
  <c r="AN124" i="6"/>
  <c r="AS124" i="6"/>
  <c r="AT124" i="6"/>
  <c r="AH125" i="6"/>
  <c r="AI125" i="6"/>
  <c r="AK125" i="6"/>
  <c r="AL125" i="6"/>
  <c r="AM125" i="6"/>
  <c r="AN125" i="6"/>
  <c r="AS125" i="6"/>
  <c r="AT125" i="6"/>
  <c r="AK126" i="6"/>
  <c r="AL126" i="6"/>
  <c r="AM126" i="6"/>
  <c r="AN126" i="6"/>
  <c r="AS126" i="6"/>
  <c r="AT126" i="6"/>
  <c r="AK127" i="6"/>
  <c r="AL127" i="6"/>
  <c r="AM127" i="6"/>
  <c r="AN127" i="6"/>
  <c r="AS127" i="6"/>
  <c r="AT127" i="6"/>
  <c r="AK128" i="6"/>
  <c r="AL128" i="6"/>
  <c r="AM128" i="6"/>
  <c r="AN128" i="6"/>
  <c r="AS128" i="6"/>
  <c r="AT128" i="6"/>
  <c r="AK129" i="6"/>
  <c r="AL129" i="6"/>
  <c r="AM129" i="6"/>
  <c r="AN129" i="6"/>
  <c r="AS129" i="6"/>
  <c r="AT129" i="6"/>
  <c r="AK130" i="6"/>
  <c r="AL130" i="6"/>
  <c r="AM130" i="6"/>
  <c r="AN130" i="6"/>
  <c r="AS130" i="6"/>
  <c r="AT130" i="6"/>
  <c r="AH131" i="6"/>
  <c r="AI131" i="6"/>
  <c r="AK131" i="6"/>
  <c r="AL131" i="6"/>
  <c r="AM131" i="6"/>
  <c r="AN131" i="6"/>
  <c r="AS131" i="6"/>
  <c r="AT131" i="6"/>
  <c r="AK132" i="6"/>
  <c r="AL132" i="6"/>
  <c r="AM132" i="6"/>
  <c r="AN132" i="6"/>
  <c r="AS132" i="6"/>
  <c r="AT132" i="6"/>
  <c r="AK133" i="6"/>
  <c r="AL133" i="6"/>
  <c r="AM133" i="6"/>
  <c r="AN133" i="6"/>
  <c r="AS133" i="6"/>
  <c r="AT133" i="6"/>
  <c r="AK134" i="6"/>
  <c r="AL134" i="6"/>
  <c r="AM134" i="6"/>
  <c r="AN134" i="6"/>
  <c r="AS134" i="6"/>
  <c r="AT134" i="6"/>
  <c r="AK135" i="6"/>
  <c r="AL135" i="6"/>
  <c r="AM135" i="6"/>
  <c r="AN135" i="6"/>
  <c r="AS135" i="6"/>
  <c r="AT135" i="6"/>
  <c r="AH136" i="6"/>
  <c r="AI136" i="6"/>
  <c r="AK136" i="6"/>
  <c r="AL136" i="6"/>
  <c r="AM136" i="6"/>
  <c r="AN136" i="6"/>
  <c r="AS136" i="6"/>
  <c r="AT136" i="6"/>
  <c r="AK137" i="6"/>
  <c r="AL137" i="6"/>
  <c r="AM137" i="6"/>
  <c r="AN137" i="6"/>
  <c r="AS137" i="6"/>
  <c r="AT137" i="6"/>
  <c r="AK138" i="6"/>
  <c r="AL138" i="6"/>
  <c r="AM138" i="6"/>
  <c r="AN138" i="6"/>
  <c r="AS138" i="6"/>
  <c r="AT138" i="6"/>
  <c r="AK139" i="6"/>
  <c r="AL139" i="6"/>
  <c r="AM139" i="6"/>
  <c r="AN139" i="6"/>
  <c r="AS139" i="6"/>
  <c r="AT139" i="6"/>
  <c r="AK140" i="6"/>
  <c r="AL140" i="6"/>
  <c r="AM140" i="6"/>
  <c r="AN140" i="6"/>
  <c r="AS140" i="6"/>
  <c r="AT140" i="6"/>
  <c r="AK141" i="6"/>
  <c r="AL141" i="6"/>
  <c r="AM141" i="6"/>
  <c r="AN141" i="6"/>
  <c r="AS141" i="6"/>
  <c r="AT141" i="6"/>
  <c r="AK142" i="6"/>
  <c r="AL142" i="6"/>
  <c r="AM142" i="6"/>
  <c r="AN142" i="6"/>
  <c r="AS142" i="6"/>
  <c r="AT142" i="6"/>
  <c r="AK143" i="6"/>
  <c r="AL143" i="6"/>
  <c r="AM143" i="6"/>
  <c r="AN143" i="6"/>
  <c r="AS143" i="6"/>
  <c r="AT143" i="6"/>
  <c r="AK144" i="6"/>
  <c r="AL144" i="6"/>
  <c r="AM144" i="6"/>
  <c r="AN144" i="6"/>
  <c r="AS144" i="6"/>
  <c r="AT144" i="6"/>
  <c r="AK145" i="6"/>
  <c r="AL145" i="6"/>
  <c r="AM145" i="6"/>
  <c r="AN145" i="6"/>
  <c r="AS145" i="6"/>
  <c r="AT145" i="6"/>
  <c r="AK146" i="6"/>
  <c r="AL146" i="6"/>
  <c r="AM146" i="6"/>
  <c r="AN146" i="6"/>
  <c r="AS146" i="6"/>
  <c r="AT146" i="6"/>
  <c r="AK147" i="6"/>
  <c r="AL147" i="6"/>
  <c r="AM147" i="6"/>
  <c r="AN147" i="6"/>
  <c r="AS147" i="6"/>
  <c r="AT147" i="6"/>
  <c r="AK148" i="6"/>
  <c r="AL148" i="6"/>
  <c r="AM148" i="6"/>
  <c r="AN148" i="6"/>
  <c r="AS148" i="6"/>
  <c r="AT148" i="6"/>
  <c r="AK149" i="6"/>
  <c r="AL149" i="6"/>
  <c r="AM149" i="6"/>
  <c r="AN149" i="6"/>
  <c r="AS149" i="6"/>
  <c r="AT149" i="6"/>
  <c r="AK150" i="6"/>
  <c r="AL150" i="6"/>
  <c r="AM150" i="6"/>
  <c r="AN150" i="6"/>
  <c r="AS150" i="6"/>
  <c r="AT150" i="6"/>
  <c r="AH151" i="6"/>
  <c r="AI151" i="6"/>
  <c r="AK151" i="6"/>
  <c r="AL151" i="6"/>
  <c r="AM151" i="6"/>
  <c r="AN151" i="6"/>
  <c r="AS151" i="6"/>
  <c r="AT151" i="6"/>
  <c r="AH152" i="6"/>
  <c r="AI152" i="6"/>
  <c r="AK152" i="6"/>
  <c r="AL152" i="6"/>
  <c r="AM152" i="6"/>
  <c r="AN152" i="6"/>
  <c r="AS152" i="6"/>
  <c r="AT152" i="6"/>
  <c r="AK153" i="6"/>
  <c r="AL153" i="6"/>
  <c r="AM153" i="6"/>
  <c r="AN153" i="6"/>
  <c r="AS153" i="6"/>
  <c r="AT153" i="6"/>
  <c r="AK154" i="6"/>
  <c r="AL154" i="6"/>
  <c r="AM154" i="6"/>
  <c r="AN154" i="6"/>
  <c r="AS154" i="6"/>
  <c r="AT154" i="6"/>
  <c r="AK155" i="6"/>
  <c r="AL155" i="6"/>
  <c r="AM155" i="6"/>
  <c r="AN155" i="6"/>
  <c r="AS155" i="6"/>
  <c r="AT155" i="6"/>
  <c r="AK156" i="6"/>
  <c r="AL156" i="6"/>
  <c r="AM156" i="6"/>
  <c r="AN156" i="6"/>
  <c r="AS156" i="6"/>
  <c r="AT156" i="6"/>
  <c r="AK157" i="6"/>
  <c r="AL157" i="6"/>
  <c r="AM157" i="6"/>
  <c r="AN157" i="6"/>
  <c r="AS157" i="6"/>
  <c r="AT157" i="6"/>
  <c r="AK158" i="6"/>
  <c r="AL158" i="6"/>
  <c r="AM158" i="6"/>
  <c r="AN158" i="6"/>
  <c r="AS158" i="6"/>
  <c r="AT158" i="6"/>
  <c r="AK159" i="6"/>
  <c r="AL159" i="6"/>
  <c r="AM159" i="6"/>
  <c r="AN159" i="6"/>
  <c r="AS159" i="6"/>
  <c r="AT159" i="6"/>
  <c r="AH160" i="6"/>
  <c r="AI160" i="6"/>
  <c r="AK160" i="6"/>
  <c r="AL160" i="6"/>
  <c r="AM160" i="6"/>
  <c r="AN160" i="6"/>
  <c r="AS160" i="6"/>
  <c r="AT160" i="6"/>
  <c r="AK161" i="6"/>
  <c r="AL161" i="6"/>
  <c r="AM161" i="6"/>
  <c r="AN161" i="6"/>
  <c r="AS161" i="6"/>
  <c r="AT161" i="6"/>
  <c r="AK162" i="6"/>
  <c r="AL162" i="6"/>
  <c r="AM162" i="6"/>
  <c r="AN162" i="6"/>
  <c r="AS162" i="6"/>
  <c r="AT162" i="6"/>
  <c r="AH163" i="6"/>
  <c r="AI163" i="6"/>
  <c r="AK163" i="6"/>
  <c r="AL163" i="6"/>
  <c r="AM163" i="6"/>
  <c r="AN163" i="6"/>
  <c r="AS163" i="6"/>
  <c r="AT163" i="6"/>
  <c r="AK164" i="6"/>
  <c r="AL164" i="6"/>
  <c r="AM164" i="6"/>
  <c r="AN164" i="6"/>
  <c r="AS164" i="6"/>
  <c r="AT164" i="6"/>
  <c r="AK165" i="6"/>
  <c r="AL165" i="6"/>
  <c r="AM165" i="6"/>
  <c r="AN165" i="6"/>
  <c r="AS165" i="6"/>
  <c r="AT165" i="6"/>
  <c r="AH166" i="6"/>
  <c r="AI166" i="6"/>
  <c r="AK166" i="6"/>
  <c r="AL166" i="6"/>
  <c r="AM166" i="6"/>
  <c r="AN166" i="6"/>
  <c r="AS166" i="6"/>
  <c r="AT166" i="6"/>
  <c r="AH167" i="6"/>
  <c r="AI167" i="6"/>
  <c r="AK167" i="6"/>
  <c r="AL167" i="6"/>
  <c r="AM167" i="6"/>
  <c r="AN167" i="6"/>
  <c r="AS167" i="6"/>
  <c r="AT167" i="6"/>
  <c r="AK168" i="6"/>
  <c r="AL168" i="6"/>
  <c r="AM168" i="6"/>
  <c r="AN168" i="6"/>
  <c r="AS168" i="6"/>
  <c r="AT168" i="6"/>
  <c r="AK169" i="6"/>
  <c r="AL169" i="6"/>
  <c r="AM169" i="6"/>
  <c r="AN169" i="6"/>
  <c r="AS169" i="6"/>
  <c r="AT169" i="6"/>
  <c r="AK170" i="6"/>
  <c r="AL170" i="6"/>
  <c r="AM170" i="6"/>
  <c r="AN170" i="6"/>
  <c r="AS170" i="6"/>
  <c r="AT170" i="6"/>
  <c r="AK171" i="6"/>
  <c r="AL171" i="6"/>
  <c r="AM171" i="6"/>
  <c r="AN171" i="6"/>
  <c r="AS171" i="6"/>
  <c r="AT171" i="6"/>
  <c r="AK172" i="6"/>
  <c r="AL172" i="6"/>
  <c r="AM172" i="6"/>
  <c r="AN172" i="6"/>
  <c r="AS172" i="6"/>
  <c r="AT172" i="6"/>
  <c r="AK173" i="6"/>
  <c r="AL173" i="6"/>
  <c r="AM173" i="6"/>
  <c r="AN173" i="6"/>
  <c r="AS173" i="6"/>
  <c r="AT173" i="6"/>
  <c r="AH174" i="6"/>
  <c r="AI174" i="6"/>
  <c r="AK174" i="6"/>
  <c r="AL174" i="6"/>
  <c r="AM174" i="6"/>
  <c r="AN174" i="6"/>
  <c r="AS174" i="6"/>
  <c r="AT174" i="6"/>
  <c r="AH175" i="6"/>
  <c r="AI175" i="6"/>
  <c r="AK175" i="6"/>
  <c r="AL175" i="6"/>
  <c r="AM175" i="6"/>
  <c r="AN175" i="6"/>
  <c r="AS175" i="6"/>
  <c r="AT175" i="6"/>
  <c r="AK176" i="6"/>
  <c r="AL176" i="6"/>
  <c r="AM176" i="6"/>
  <c r="AN176" i="6"/>
  <c r="AS176" i="6"/>
  <c r="AT176" i="6"/>
  <c r="AH177" i="6"/>
  <c r="AI177" i="6"/>
  <c r="AK177" i="6"/>
  <c r="AL177" i="6"/>
  <c r="AM177" i="6"/>
  <c r="AN177" i="6"/>
  <c r="AS177" i="6"/>
  <c r="AT177" i="6"/>
  <c r="AK178" i="6"/>
  <c r="AL178" i="6"/>
  <c r="AM178" i="6"/>
  <c r="AN178" i="6"/>
  <c r="AS178" i="6"/>
  <c r="AT178" i="6"/>
  <c r="AK179" i="6"/>
  <c r="AL179" i="6"/>
  <c r="AM179" i="6"/>
  <c r="AN179" i="6"/>
  <c r="AS179" i="6"/>
  <c r="AT179" i="6"/>
  <c r="AK180" i="6"/>
  <c r="AL180" i="6"/>
  <c r="AM180" i="6"/>
  <c r="AN180" i="6"/>
  <c r="AS180" i="6"/>
  <c r="AT180" i="6"/>
  <c r="AH181" i="6"/>
  <c r="AI181" i="6"/>
  <c r="AK181" i="6"/>
  <c r="AL181" i="6"/>
  <c r="AM181" i="6"/>
  <c r="AN181" i="6"/>
  <c r="AS181" i="6"/>
  <c r="AT181" i="6"/>
  <c r="AK182" i="6"/>
  <c r="AL182" i="6"/>
  <c r="AM182" i="6"/>
  <c r="AN182" i="6"/>
  <c r="AS182" i="6"/>
  <c r="AT182" i="6"/>
  <c r="AK183" i="6"/>
  <c r="AL183" i="6"/>
  <c r="AM183" i="6"/>
  <c r="AN183" i="6"/>
  <c r="AS183" i="6"/>
  <c r="AT183" i="6"/>
  <c r="AK184" i="6"/>
  <c r="AL184" i="6"/>
  <c r="AM184" i="6"/>
  <c r="AN184" i="6"/>
  <c r="AS184" i="6"/>
  <c r="AT184" i="6"/>
  <c r="AH185" i="6"/>
  <c r="AI185" i="6"/>
  <c r="AK185" i="6"/>
  <c r="AL185" i="6"/>
  <c r="AM185" i="6"/>
  <c r="AN185" i="6"/>
  <c r="AS185" i="6"/>
  <c r="AT185" i="6"/>
  <c r="AK186" i="6"/>
  <c r="AL186" i="6"/>
  <c r="AM186" i="6"/>
  <c r="AN186" i="6"/>
  <c r="AS186" i="6"/>
  <c r="AT186" i="6"/>
  <c r="AK187" i="6"/>
  <c r="AL187" i="6"/>
  <c r="AM187" i="6"/>
  <c r="AN187" i="6"/>
  <c r="AS187" i="6"/>
  <c r="AT187" i="6"/>
  <c r="AK188" i="6"/>
  <c r="AL188" i="6"/>
  <c r="AM188" i="6"/>
  <c r="AN188" i="6"/>
  <c r="AS188" i="6"/>
  <c r="AT188" i="6"/>
  <c r="AK189" i="6"/>
  <c r="AL189" i="6"/>
  <c r="AM189" i="6"/>
  <c r="AN189" i="6"/>
  <c r="AS189" i="6"/>
  <c r="AT189" i="6"/>
  <c r="AK190" i="6"/>
  <c r="AL190" i="6"/>
  <c r="AM190" i="6"/>
  <c r="AN190" i="6"/>
  <c r="AS190" i="6"/>
  <c r="AT190" i="6"/>
  <c r="AK191" i="6"/>
  <c r="AL191" i="6"/>
  <c r="AM191" i="6"/>
  <c r="AN191" i="6"/>
  <c r="AS191" i="6"/>
  <c r="AT191" i="6"/>
  <c r="AK192" i="6"/>
  <c r="AL192" i="6"/>
  <c r="AM192" i="6"/>
  <c r="AN192" i="6"/>
  <c r="AS192" i="6"/>
  <c r="AT192" i="6"/>
  <c r="AK193" i="6"/>
  <c r="AL193" i="6"/>
  <c r="AM193" i="6"/>
  <c r="AN193" i="6"/>
  <c r="AS193" i="6"/>
  <c r="AT193" i="6"/>
  <c r="AK194" i="6"/>
  <c r="AL194" i="6"/>
  <c r="AM194" i="6"/>
  <c r="AN194" i="6"/>
  <c r="AS194" i="6"/>
  <c r="AT194" i="6"/>
  <c r="AK195" i="6"/>
  <c r="AL195" i="6"/>
  <c r="AM195" i="6"/>
  <c r="AN195" i="6"/>
  <c r="AS195" i="6"/>
  <c r="AT195" i="6"/>
  <c r="AH196" i="6"/>
  <c r="AI196" i="6"/>
  <c r="AK196" i="6"/>
  <c r="AL196" i="6"/>
  <c r="AM196" i="6"/>
  <c r="AN196" i="6"/>
  <c r="AS196" i="6"/>
  <c r="AT196" i="6"/>
  <c r="AH197" i="6"/>
  <c r="AI197" i="6"/>
  <c r="AK197" i="6"/>
  <c r="AL197" i="6"/>
  <c r="AM197" i="6"/>
  <c r="AN197" i="6"/>
  <c r="AS197" i="6"/>
  <c r="AT197" i="6"/>
  <c r="AK198" i="6"/>
  <c r="AL198" i="6"/>
  <c r="AM198" i="6"/>
  <c r="AN198" i="6"/>
  <c r="AS198" i="6"/>
  <c r="AT198" i="6"/>
  <c r="AH199" i="6"/>
  <c r="AI199" i="6"/>
  <c r="AK199" i="6"/>
  <c r="AL199" i="6"/>
  <c r="AM199" i="6"/>
  <c r="AN199" i="6"/>
  <c r="AS199" i="6"/>
  <c r="AT199" i="6"/>
  <c r="AK200" i="6"/>
  <c r="AL200" i="6"/>
  <c r="AM200" i="6"/>
  <c r="AN200" i="6"/>
  <c r="AS200" i="6"/>
  <c r="AT200" i="6"/>
  <c r="AK201" i="6"/>
  <c r="AL201" i="6"/>
  <c r="AM201" i="6"/>
  <c r="AN201" i="6"/>
  <c r="AS201" i="6"/>
  <c r="AT201" i="6"/>
  <c r="AK202" i="6"/>
  <c r="AL202" i="6"/>
  <c r="AM202" i="6"/>
  <c r="AN202" i="6"/>
  <c r="AS202" i="6"/>
  <c r="AT202" i="6"/>
  <c r="AK203" i="6"/>
  <c r="AL203" i="6"/>
  <c r="AM203" i="6"/>
  <c r="AN203" i="6"/>
  <c r="AS203" i="6"/>
  <c r="AT203" i="6"/>
  <c r="AK204" i="6"/>
  <c r="AL204" i="6"/>
  <c r="AM204" i="6"/>
  <c r="AN204" i="6"/>
  <c r="AS204" i="6"/>
  <c r="AT204" i="6"/>
  <c r="AK205" i="6"/>
  <c r="AL205" i="6"/>
  <c r="AM205" i="6"/>
  <c r="AN205" i="6"/>
  <c r="AS205" i="6"/>
  <c r="AT205" i="6"/>
  <c r="AK206" i="6"/>
  <c r="AL206" i="6"/>
  <c r="AM206" i="6"/>
  <c r="AN206" i="6"/>
  <c r="AS206" i="6"/>
  <c r="AT206" i="6"/>
  <c r="AK207" i="6"/>
  <c r="AL207" i="6"/>
  <c r="AM207" i="6"/>
  <c r="AN207" i="6"/>
  <c r="AS207" i="6"/>
  <c r="AT207" i="6"/>
  <c r="AK208" i="6"/>
  <c r="AL208" i="6"/>
  <c r="AM208" i="6"/>
  <c r="AN208" i="6"/>
  <c r="AS208" i="6"/>
  <c r="AT208" i="6"/>
  <c r="AK209" i="6"/>
  <c r="AL209" i="6"/>
  <c r="AM209" i="6"/>
  <c r="AN209" i="6"/>
  <c r="AS209" i="6"/>
  <c r="AT209" i="6"/>
  <c r="AH210" i="6"/>
  <c r="AI210" i="6"/>
  <c r="AK210" i="6"/>
  <c r="AL210" i="6"/>
  <c r="AM210" i="6"/>
  <c r="AN210" i="6"/>
  <c r="AS210" i="6"/>
  <c r="AT210" i="6"/>
  <c r="AH211" i="6"/>
  <c r="AI211" i="6"/>
  <c r="AK211" i="6"/>
  <c r="AL211" i="6"/>
  <c r="AM211" i="6"/>
  <c r="AN211" i="6"/>
  <c r="AS211" i="6"/>
  <c r="AT211" i="6"/>
  <c r="AH212" i="6"/>
  <c r="AK212" i="6"/>
  <c r="AL212" i="6"/>
  <c r="AM212" i="6"/>
  <c r="AN212" i="6"/>
  <c r="AS212" i="6"/>
  <c r="AT212" i="6"/>
  <c r="AK213" i="6"/>
  <c r="AL213" i="6"/>
  <c r="AM213" i="6"/>
  <c r="AN213" i="6"/>
  <c r="AS213" i="6"/>
  <c r="AT213" i="6"/>
  <c r="AK214" i="6"/>
  <c r="AL214" i="6"/>
  <c r="AM214" i="6"/>
  <c r="AN214" i="6"/>
  <c r="AS214" i="6"/>
  <c r="AT214" i="6"/>
  <c r="AK215" i="6"/>
  <c r="AL215" i="6"/>
  <c r="AM215" i="6"/>
  <c r="AN215" i="6"/>
  <c r="AS215" i="6"/>
  <c r="AT215" i="6"/>
  <c r="AK216" i="6"/>
  <c r="AL216" i="6"/>
  <c r="AM216" i="6"/>
  <c r="AN216" i="6"/>
  <c r="AS216" i="6"/>
  <c r="AT216" i="6"/>
  <c r="AK217" i="6"/>
  <c r="AL217" i="6"/>
  <c r="AM217" i="6"/>
  <c r="AN217" i="6"/>
  <c r="AS217" i="6"/>
  <c r="AT217" i="6"/>
  <c r="AK218" i="6"/>
  <c r="AL218" i="6"/>
  <c r="AM218" i="6"/>
  <c r="AN218" i="6"/>
  <c r="AS218" i="6"/>
  <c r="AT218" i="6"/>
  <c r="AK219" i="6"/>
  <c r="AL219" i="6"/>
  <c r="AM219" i="6"/>
  <c r="AN219" i="6"/>
  <c r="AS219" i="6"/>
  <c r="AT219" i="6"/>
  <c r="AK220" i="6"/>
  <c r="AL220" i="6"/>
  <c r="AM220" i="6"/>
  <c r="AN220" i="6"/>
  <c r="AS220" i="6"/>
  <c r="AT220" i="6"/>
  <c r="AK221" i="6"/>
  <c r="AL221" i="6"/>
  <c r="AM221" i="6"/>
  <c r="AN221" i="6"/>
  <c r="AS221" i="6"/>
  <c r="AT221" i="6"/>
  <c r="AK222" i="6"/>
  <c r="AL222" i="6"/>
  <c r="AM222" i="6"/>
  <c r="AN222" i="6"/>
  <c r="AS222" i="6"/>
  <c r="AT222" i="6"/>
  <c r="AK223" i="6"/>
  <c r="AL223" i="6"/>
  <c r="AM223" i="6"/>
  <c r="AN223" i="6"/>
  <c r="AS223" i="6"/>
  <c r="AT223" i="6"/>
  <c r="AK224" i="6"/>
  <c r="AL224" i="6"/>
  <c r="AM224" i="6"/>
  <c r="AN224" i="6"/>
  <c r="AS224" i="6"/>
  <c r="AT224" i="6"/>
  <c r="AK225" i="6"/>
  <c r="AL225" i="6"/>
  <c r="AM225" i="6"/>
  <c r="AN225" i="6"/>
  <c r="AS225" i="6"/>
  <c r="AT225" i="6"/>
  <c r="AK226" i="6"/>
  <c r="AL226" i="6"/>
  <c r="AM226" i="6"/>
  <c r="AN226" i="6"/>
  <c r="AS226" i="6"/>
  <c r="AT226" i="6"/>
  <c r="AK227" i="6"/>
  <c r="AL227" i="6"/>
  <c r="AM227" i="6"/>
  <c r="AN227" i="6"/>
  <c r="AS227" i="6"/>
  <c r="AT227" i="6"/>
  <c r="AK228" i="6"/>
  <c r="AL228" i="6"/>
  <c r="AM228" i="6"/>
  <c r="AN228" i="6"/>
  <c r="AS228" i="6"/>
  <c r="AT228" i="6"/>
  <c r="AK229" i="6"/>
  <c r="AL229" i="6"/>
  <c r="AM229" i="6"/>
  <c r="AN229" i="6"/>
  <c r="AS229" i="6"/>
  <c r="AT229" i="6"/>
  <c r="BF16" i="1"/>
  <c r="BG16" i="1"/>
  <c r="BH16" i="1"/>
  <c r="BI16" i="1"/>
  <c r="BN16" i="1"/>
  <c r="BO16" i="1"/>
  <c r="BF17" i="1"/>
  <c r="BG17" i="1"/>
  <c r="BH17" i="1"/>
  <c r="BI17" i="1"/>
  <c r="BN17" i="1"/>
  <c r="BO17" i="1"/>
  <c r="BF18" i="1"/>
  <c r="BG18" i="1"/>
  <c r="BH18" i="1"/>
  <c r="BI18" i="1"/>
  <c r="BN18" i="1"/>
  <c r="BO18" i="1"/>
  <c r="BF19" i="1"/>
  <c r="BG19" i="1"/>
  <c r="BH19" i="1"/>
  <c r="BI19" i="1"/>
  <c r="BN19" i="1"/>
  <c r="BO19" i="1"/>
  <c r="BF20" i="1"/>
  <c r="BG20" i="1"/>
  <c r="BH20" i="1"/>
  <c r="BI20" i="1"/>
  <c r="BN20" i="1"/>
  <c r="BO20" i="1"/>
  <c r="BF21" i="1"/>
  <c r="BG21" i="1"/>
  <c r="BH21" i="1"/>
  <c r="BI21" i="1"/>
  <c r="BN21" i="1"/>
  <c r="BO21" i="1"/>
  <c r="BF22" i="1"/>
  <c r="BG22" i="1"/>
  <c r="BH22" i="1"/>
  <c r="BI22" i="1"/>
  <c r="BN22" i="1"/>
  <c r="BO22" i="1"/>
  <c r="BF23" i="1"/>
  <c r="BG23" i="1"/>
  <c r="BH23" i="1"/>
  <c r="BI23" i="1"/>
  <c r="BN23" i="1"/>
  <c r="BO23" i="1"/>
  <c r="BF24" i="1"/>
  <c r="BG24" i="1"/>
  <c r="BH24" i="1"/>
  <c r="BI24" i="1"/>
  <c r="BN24" i="1"/>
  <c r="BO24" i="1"/>
  <c r="BF25" i="1"/>
  <c r="BG25" i="1"/>
  <c r="BH25" i="1"/>
  <c r="BI25" i="1"/>
  <c r="BN25" i="1"/>
  <c r="BO25" i="1"/>
  <c r="BF26" i="1"/>
  <c r="BG26" i="1"/>
  <c r="BH26" i="1"/>
  <c r="BI26" i="1"/>
  <c r="BN26" i="1"/>
  <c r="BO26" i="1"/>
  <c r="BF27" i="1"/>
  <c r="BG27" i="1"/>
  <c r="BH27" i="1"/>
  <c r="BI27" i="1"/>
  <c r="BN27" i="1"/>
  <c r="BO27" i="1"/>
  <c r="BF28" i="1"/>
  <c r="BG28" i="1"/>
  <c r="BH28" i="1"/>
  <c r="BI28" i="1"/>
  <c r="BN28" i="1"/>
  <c r="BO28" i="1"/>
  <c r="BF29" i="1"/>
  <c r="BG29" i="1"/>
  <c r="BH29" i="1"/>
  <c r="BI29" i="1"/>
  <c r="BN29" i="1"/>
  <c r="BO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J12" authorId="0" shapeId="0" xr:uid="{00000000-0006-0000-0100-000001000000}">
      <text>
        <r>
          <rPr>
            <b/>
            <sz val="10"/>
            <color rgb="FF000000"/>
            <rFont val="Tahoma"/>
            <family val="2"/>
          </rPr>
          <t xml:space="preserve">Microsoft Office User:
</t>
        </r>
        <r>
          <rPr>
            <b/>
            <sz val="10"/>
            <color rgb="FF000000"/>
            <rFont val="Tahoma"/>
            <family val="2"/>
          </rPr>
          <t xml:space="preserve">These models might be especially useful for opx crystallized from felsic magmas and/or at  low pressures
</t>
        </r>
        <r>
          <rPr>
            <sz val="10"/>
            <color rgb="FF000000"/>
            <rFont val="Tahoma"/>
            <family val="2"/>
          </rPr>
          <t xml:space="preserve">
</t>
        </r>
        <r>
          <rPr>
            <sz val="10"/>
            <color rgb="FF000000"/>
            <rFont val="Tahoma"/>
            <family val="2"/>
          </rPr>
          <t xml:space="preserve">Some natural Opx crystals, especially those formed at low pressures, may have so little Al that Al(VI) =0, and so P cannot be calculated using Eqns. 29b and 29c. The new "Global" (n=795) and "Felsic" (n=40) models use D(Al2O3) in wt. %, bypassing complications arising from calculated site occupancies. The "Global" model also uses MgO-liq as a proxy for T. The regression statistics are:
</t>
        </r>
        <r>
          <rPr>
            <sz val="10"/>
            <color rgb="FF000000"/>
            <rFont val="Tahoma"/>
            <family val="2"/>
          </rPr>
          <t xml:space="preserve">
</t>
        </r>
        <r>
          <rPr>
            <sz val="10"/>
            <color rgb="FF000000"/>
            <rFont val="Verdana"/>
            <family val="2"/>
          </rPr>
          <t xml:space="preserve">Felsic model: R^2 = 0.88; RMSE (SEE) = </t>
        </r>
        <r>
          <rPr>
            <sz val="10"/>
            <color rgb="FF000000"/>
            <rFont val="Verdana"/>
            <family val="2"/>
          </rPr>
          <t>±</t>
        </r>
        <r>
          <rPr>
            <sz val="10"/>
            <color rgb="FF000000"/>
            <rFont val="Verdana"/>
            <family val="2"/>
          </rPr>
          <t xml:space="preserve"> 1.2 kbar
</t>
        </r>
        <r>
          <rPr>
            <sz val="10"/>
            <color rgb="FF000000"/>
            <rFont val="Verdana"/>
            <family val="2"/>
          </rPr>
          <t xml:space="preserve">Global model: R^2 = 0.74; RMSE (SEE) = </t>
        </r>
        <r>
          <rPr>
            <sz val="10"/>
            <color rgb="FF000000"/>
            <rFont val="Verdana"/>
            <family val="2"/>
          </rPr>
          <t>±</t>
        </r>
        <r>
          <rPr>
            <sz val="10"/>
            <color rgb="FF000000"/>
            <rFont val="Verdana"/>
            <family val="2"/>
          </rPr>
          <t xml:space="preserve"> 3.2 kbar
</t>
        </r>
      </text>
    </comment>
    <comment ref="BH13" authorId="0" shapeId="0" xr:uid="{00000000-0006-0000-0100-000002000000}">
      <text>
        <r>
          <rPr>
            <b/>
            <sz val="10"/>
            <color rgb="FF000000"/>
            <rFont val="Tahoma"/>
            <family val="2"/>
          </rPr>
          <t>Microsoft Office User:</t>
        </r>
        <r>
          <rPr>
            <sz val="10"/>
            <color rgb="FF000000"/>
            <rFont val="Tahoma"/>
            <family val="2"/>
          </rPr>
          <t xml:space="preserve">
</t>
        </r>
        <r>
          <rPr>
            <sz val="10"/>
            <color rgb="FF000000"/>
            <rFont val="Tahoma"/>
            <family val="2"/>
          </rPr>
          <t>Insert your preferred pressure and temperature values here. The barometers that are T-sensitive will use column AM as input and the thermometers that are P-sensitive will use column AN as input.</t>
        </r>
      </text>
    </comment>
    <comment ref="BF14" authorId="0" shapeId="0" xr:uid="{00000000-0006-0000-0100-000003000000}">
      <text>
        <r>
          <rPr>
            <b/>
            <sz val="10"/>
            <color rgb="FF000000"/>
            <rFont val="Tahoma"/>
            <family val="2"/>
          </rPr>
          <t>Microsoft Office User:</t>
        </r>
        <r>
          <rPr>
            <sz val="10"/>
            <color rgb="FF000000"/>
            <rFont val="Tahoma"/>
            <family val="2"/>
          </rPr>
          <t xml:space="preserve">
</t>
        </r>
        <r>
          <rPr>
            <sz val="10"/>
            <color rgb="FF000000"/>
            <rFont val="Tahoma"/>
            <family val="2"/>
          </rPr>
          <t>Thermometers 28a and 28b are linked ot P estimates from column AM; the degauls is that column AM = Eqn. 29b; (somewhat arbitrarily). If you want the thermometers to use P values from the new "Felsic" barometer, then set AM = AO (instead of the default, AM = 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O12" authorId="0" shapeId="0" xr:uid="{46061A9B-B403-4BBE-A7D1-B929A430249E}">
      <text>
        <r>
          <rPr>
            <b/>
            <sz val="10"/>
            <color rgb="FF000000"/>
            <rFont val="Tahoma"/>
            <family val="2"/>
          </rPr>
          <t xml:space="preserve">Microsoft Office User:
</t>
        </r>
        <r>
          <rPr>
            <b/>
            <sz val="10"/>
            <color rgb="FF000000"/>
            <rFont val="Tahoma"/>
            <family val="2"/>
          </rPr>
          <t xml:space="preserve">These models might be especially useful for opx crystallized from felsic magmas and/or at  low pressures
</t>
        </r>
        <r>
          <rPr>
            <sz val="10"/>
            <color rgb="FF000000"/>
            <rFont val="Tahoma"/>
            <family val="2"/>
          </rPr>
          <t xml:space="preserve">
</t>
        </r>
        <r>
          <rPr>
            <sz val="10"/>
            <color rgb="FF000000"/>
            <rFont val="Tahoma"/>
            <family val="2"/>
          </rPr>
          <t xml:space="preserve">Some natural Opx crystals, especially those formed at low pressures, may have so little Al that Al(VI) =0, and so P cannot be calculated using Eqns. 29b and 29c. The new "Global" (n=795) and "Felsic" (n=40) models use D(Al2O3) in wt. %, bypassing complications arising from calculated site occupancies. The "Global" model also uses MgO-liq as a proxy for T. The regression statistics are:
</t>
        </r>
        <r>
          <rPr>
            <sz val="10"/>
            <color rgb="FF000000"/>
            <rFont val="Tahoma"/>
            <family val="2"/>
          </rPr>
          <t xml:space="preserve">
</t>
        </r>
        <r>
          <rPr>
            <sz val="10"/>
            <color rgb="FF000000"/>
            <rFont val="Verdana"/>
            <family val="2"/>
          </rPr>
          <t xml:space="preserve">Felsic model: R^2 = 0.88; RMSE (SEE) = </t>
        </r>
        <r>
          <rPr>
            <sz val="10"/>
            <color rgb="FF000000"/>
            <rFont val="Verdana"/>
            <family val="2"/>
          </rPr>
          <t>±</t>
        </r>
        <r>
          <rPr>
            <sz val="10"/>
            <color rgb="FF000000"/>
            <rFont val="Verdana"/>
            <family val="2"/>
          </rPr>
          <t xml:space="preserve"> 1.2 kbar
</t>
        </r>
        <r>
          <rPr>
            <sz val="10"/>
            <color rgb="FF000000"/>
            <rFont val="Verdana"/>
            <family val="2"/>
          </rPr>
          <t xml:space="preserve">Global model: R^2 = 0.74; RMSE (SEE) = </t>
        </r>
        <r>
          <rPr>
            <sz val="10"/>
            <color rgb="FF000000"/>
            <rFont val="Verdana"/>
            <family val="2"/>
          </rPr>
          <t>±</t>
        </r>
        <r>
          <rPr>
            <sz val="10"/>
            <color rgb="FF000000"/>
            <rFont val="Verdana"/>
            <family val="2"/>
          </rPr>
          <t xml:space="preserve"> 3.2 kbar
</t>
        </r>
      </text>
    </comment>
  </commentList>
</comments>
</file>

<file path=xl/sharedStrings.xml><?xml version="1.0" encoding="utf-8"?>
<sst xmlns="http://schemas.openxmlformats.org/spreadsheetml/2006/main" count="608" uniqueCount="186">
  <si>
    <t>K</t>
  </si>
  <si>
    <t>Ni</t>
  </si>
  <si>
    <t>Cr</t>
  </si>
  <si>
    <t>Thermometers</t>
  </si>
  <si>
    <t>Putirka (2008) RiMG</t>
  </si>
  <si>
    <t>Eqn 29c</t>
    <phoneticPr fontId="2"/>
  </si>
  <si>
    <t>LEPR</t>
  </si>
  <si>
    <t>Orthopyroxene Compositions - in Weight Percent</t>
  </si>
  <si>
    <t>Eqn. 28a</t>
  </si>
  <si>
    <t>Comp</t>
  </si>
  <si>
    <t>Sum</t>
  </si>
  <si>
    <t>Eqn. 28b</t>
  </si>
  <si>
    <t>Eqn 29a</t>
  </si>
  <si>
    <t>Eqn 29b</t>
  </si>
  <si>
    <t>Barometers (use 28a as input for T)</t>
  </si>
  <si>
    <t>2) OUTPUT  thermometer results are in BLUE columns, AJ - AP</t>
  </si>
  <si>
    <t xml:space="preserve"> TiO2</t>
  </si>
  <si>
    <t>NiO</t>
  </si>
  <si>
    <t>P2O5</t>
  </si>
  <si>
    <t>Gray field = input</t>
  </si>
  <si>
    <t>Blue field = output</t>
  </si>
  <si>
    <t>Geothermometers &amp; barometers based on orthopyroxene-liquid equilibria</t>
  </si>
  <si>
    <t>Experimental Compositions given  as examples</t>
  </si>
  <si>
    <t>Data Source</t>
  </si>
  <si>
    <t>Experiment #</t>
  </si>
  <si>
    <t>Enter</t>
  </si>
  <si>
    <t>Leave Blank</t>
  </si>
  <si>
    <t>Experimental Conditions</t>
  </si>
  <si>
    <t>B399</t>
  </si>
  <si>
    <t>B392</t>
  </si>
  <si>
    <t>G-6b</t>
  </si>
  <si>
    <t>Gardner, J.E., Rutherford, M., Carey, S., Sigurdsson, H. (1995)</t>
  </si>
  <si>
    <t>G-6a</t>
  </si>
  <si>
    <t>Wagner, T.P., Grove, T.L. (1998)</t>
  </si>
  <si>
    <t>Walter, M.J. (1998)</t>
  </si>
  <si>
    <t>Kogiso, T., Hirose, K., Takahashi (1998)</t>
  </si>
  <si>
    <t>KH-43</t>
  </si>
  <si>
    <t>KH-31</t>
  </si>
  <si>
    <t>KH-39</t>
  </si>
  <si>
    <t>B-44</t>
  </si>
  <si>
    <t>Elkins, L.T., Fernandes, V.A., Delano, J.W., Grove, T.L. (2000)</t>
  </si>
  <si>
    <t>Fe</t>
  </si>
  <si>
    <t>Gaetani, G.A., Grove, T.L. (1998)</t>
  </si>
  <si>
    <t>CATION PROPORTIONS</t>
  </si>
  <si>
    <t>CATION fractions</t>
  </si>
  <si>
    <t>MOLE  PROPORTIONS</t>
  </si>
  <si>
    <t>Numbers of oxygens</t>
  </si>
  <si>
    <t>CATIONS ON BASIS OF 6 OXYGENS</t>
  </si>
  <si>
    <t>opx only</t>
  </si>
  <si>
    <t>LIQUID COMPOSITIONS</t>
  </si>
  <si>
    <t>molar</t>
  </si>
  <si>
    <t>OPX COMPOSITIONS</t>
  </si>
  <si>
    <t>TOTAL</t>
  </si>
  <si>
    <t>OPX COMPONENTS</t>
  </si>
  <si>
    <t>Beattie (1993) thermometer</t>
  </si>
  <si>
    <t>calcualted</t>
  </si>
  <si>
    <t>Beattie (1993)</t>
  </si>
  <si>
    <t xml:space="preserve">Measured </t>
  </si>
  <si>
    <t>New Barometer</t>
  </si>
  <si>
    <t>barometer</t>
  </si>
  <si>
    <t>OPX</t>
  </si>
  <si>
    <t>Index</t>
  </si>
  <si>
    <t>T (C)</t>
  </si>
  <si>
    <t>P(kbar)</t>
  </si>
  <si>
    <t>P (GPa)</t>
  </si>
  <si>
    <t>Fe/Mg opx</t>
  </si>
  <si>
    <t>Fe/Mg liq</t>
  </si>
  <si>
    <t>KD(Fe-Mg)</t>
  </si>
  <si>
    <t>NIO</t>
  </si>
  <si>
    <t>total</t>
  </si>
  <si>
    <t>En(=Mg/all cat)</t>
  </si>
  <si>
    <t>Si+Ti</t>
  </si>
  <si>
    <t>AL(IV)</t>
  </si>
  <si>
    <t>AL(VI)</t>
  </si>
  <si>
    <t>CATIONS</t>
  </si>
  <si>
    <t>NaAlSi2O6</t>
  </si>
  <si>
    <t>FmTiAlSiO6</t>
  </si>
  <si>
    <t>CrAl2SiO6</t>
  </si>
  <si>
    <t>FmAl2SiO6</t>
  </si>
  <si>
    <t>CaFmSi2O6</t>
  </si>
  <si>
    <t>Fm2Si2O6</t>
  </si>
  <si>
    <t>ln(Fm2Si2O6-liq)</t>
  </si>
  <si>
    <t>Value for P(GPa)</t>
    <phoneticPr fontId="2"/>
  </si>
  <si>
    <t>P(GPa)</t>
    <phoneticPr fontId="2"/>
  </si>
  <si>
    <t>Equilibrium</t>
    <phoneticPr fontId="2"/>
  </si>
  <si>
    <t>Test for</t>
    <phoneticPr fontId="2"/>
  </si>
  <si>
    <t>100*Mg# liq</t>
    <phoneticPr fontId="2"/>
  </si>
  <si>
    <t>100*Mg# opx</t>
    <phoneticPr fontId="2"/>
  </si>
  <si>
    <t>Select Value for KD(Fe-Mg)ol-liq</t>
  </si>
  <si>
    <t>Select Value for error bounds</t>
  </si>
  <si>
    <t>Equilibrium minus 1 sigma</t>
  </si>
  <si>
    <t>Equilibrium plus 1 sigma</t>
  </si>
  <si>
    <t>100 X</t>
  </si>
  <si>
    <t>Mg/Fe-ol</t>
  </si>
  <si>
    <t>Mg/Fe-liq</t>
  </si>
  <si>
    <t>Mg#liq - 0.3</t>
  </si>
  <si>
    <t>Mg#ol - 0.3</t>
  </si>
  <si>
    <t>The Rhodes Diagram - Test for Opx-liq Equilibrium</t>
    <phoneticPr fontId="2" type="noConversion"/>
  </si>
  <si>
    <t>ln(FmAl2SiO6-liq)</t>
  </si>
  <si>
    <t>Cl-SiO2</t>
  </si>
  <si>
    <t>Cl-NM</t>
  </si>
  <si>
    <t>NF</t>
  </si>
  <si>
    <t>D(Mg)opx-li1</t>
  </si>
  <si>
    <t>numerator</t>
  </si>
  <si>
    <t>denominator</t>
  </si>
  <si>
    <t>T(K )</t>
  </si>
  <si>
    <t>T(C )</t>
  </si>
  <si>
    <t>Mg# liq</t>
  </si>
  <si>
    <t>sat T(C )</t>
  </si>
  <si>
    <t>Auwera, J. V., and Longhi, J. (1994)</t>
  </si>
  <si>
    <t>TJ-20</t>
  </si>
  <si>
    <t>TJ-3</t>
  </si>
  <si>
    <t>TJ-9</t>
  </si>
  <si>
    <t>1) INPUT required in GRAY columns (C, G - S, and V - AG)</t>
  </si>
  <si>
    <t>Enter Liquid Composition Here</t>
  </si>
  <si>
    <t>Liquid (Glass) Composition - in Weight Percent</t>
  </si>
  <si>
    <t>SiO2</t>
  </si>
  <si>
    <t>TiO2</t>
  </si>
  <si>
    <t>Al2O3</t>
  </si>
  <si>
    <t>FeOt</t>
  </si>
  <si>
    <t>MnO</t>
  </si>
  <si>
    <t>MgO</t>
  </si>
  <si>
    <t>CaO</t>
  </si>
  <si>
    <t>Na2O</t>
  </si>
  <si>
    <t>K2O</t>
  </si>
  <si>
    <t>Cr2O3</t>
  </si>
  <si>
    <t>H2O</t>
  </si>
  <si>
    <t>Total</t>
  </si>
  <si>
    <t>Anhydrous</t>
  </si>
  <si>
    <t>Enter Orthopyroxene Composition Here</t>
  </si>
  <si>
    <t>Or use a barometer</t>
  </si>
  <si>
    <t>AlO3/2</t>
  </si>
  <si>
    <t>FeO</t>
  </si>
  <si>
    <t>NaO0.5</t>
  </si>
  <si>
    <t>KO0.5</t>
  </si>
  <si>
    <t>CrO3/2</t>
  </si>
  <si>
    <t>PO5/2</t>
  </si>
  <si>
    <t>Si</t>
  </si>
  <si>
    <t>Ti</t>
  </si>
  <si>
    <t>Al</t>
  </si>
  <si>
    <t>Mn</t>
  </si>
  <si>
    <t>Mg</t>
  </si>
  <si>
    <t>Ca</t>
  </si>
  <si>
    <t>Na</t>
  </si>
  <si>
    <t>New (Simple) Barometers</t>
  </si>
  <si>
    <t>Global Calibration</t>
  </si>
  <si>
    <t>Felsic Liquids</t>
  </si>
  <si>
    <t>Preferred</t>
  </si>
  <si>
    <t>Pressure</t>
  </si>
  <si>
    <t>P(Gpa)</t>
  </si>
  <si>
    <t>Temperature</t>
  </si>
  <si>
    <t>Changed molar masses for higher accuracy</t>
  </si>
  <si>
    <t>My ones</t>
  </si>
  <si>
    <t>Keiths ones</t>
  </si>
  <si>
    <t>Fixed P</t>
  </si>
  <si>
    <t>T_Beattie1993</t>
  </si>
  <si>
    <t>T_Put2008_Eq28a</t>
  </si>
  <si>
    <t>T_Put2008_Eq28b</t>
  </si>
  <si>
    <t>P Global (kbar)</t>
  </si>
  <si>
    <t>P Felsic</t>
  </si>
  <si>
    <t>29a</t>
  </si>
  <si>
    <t>Pressure Put2008 29a</t>
  </si>
  <si>
    <t>Pressure Put2008 29b</t>
  </si>
  <si>
    <t>Pressure Put2008 29c</t>
  </si>
  <si>
    <t>T_C</t>
  </si>
  <si>
    <t>Pairs of equations</t>
  </si>
  <si>
    <t>T_C_Put</t>
  </si>
  <si>
    <t>P_Put29a_Gpa</t>
  </si>
  <si>
    <t>Eq28a and Eq29a</t>
  </si>
  <si>
    <t>Eq 29b and 28a</t>
  </si>
  <si>
    <t>TempC 28a</t>
  </si>
  <si>
    <t>TempK 28a</t>
  </si>
  <si>
    <t>P eq 29b Gpa</t>
  </si>
  <si>
    <t>Beattie</t>
  </si>
  <si>
    <t>Beatt1993</t>
  </si>
  <si>
    <t>Beattie and equation 29a</t>
  </si>
  <si>
    <t>* Wont let you cosolve, so have pasted in pressure from python, use tempreature</t>
  </si>
  <si>
    <t>Highly unstable, paste in pressure, get temperature</t>
  </si>
  <si>
    <t>28a Temp</t>
  </si>
  <si>
    <t>29b Press</t>
  </si>
  <si>
    <t>P (if Kd filt met</t>
  </si>
  <si>
    <t>T (if Kd filt met)</t>
  </si>
  <si>
    <t>KdMatch</t>
  </si>
  <si>
    <t>KdErr</t>
  </si>
  <si>
    <t>Eq Kd (using equation on p84 of Putirka 2008)</t>
  </si>
  <si>
    <t>DeltaKd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</si>
</sst>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
    <numFmt numFmtId="165" formatCode="0.0000"/>
    <numFmt numFmtId="166" formatCode="0.0"/>
    <numFmt numFmtId="167" formatCode="0.000"/>
    <numFmt numFmtId="168" formatCode="0.00000"/>
    <numFmt numFmtId="169" formatCode="0.000000"/>
  </numFmts>
  <fonts count="22">
    <font>
      <sz val="10"/>
      <name val="Verdana"/>
    </font>
    <font>
      <sz val="10"/>
      <name val="Verdana"/>
      <family val="2"/>
    </font>
    <font>
      <sz val="8"/>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0"/>
      <name val="Verdana"/>
      <family val="2"/>
    </font>
    <font>
      <b/>
      <sz val="10"/>
      <color indexed="8"/>
      <name val="Verdana"/>
      <family val="2"/>
    </font>
    <font>
      <sz val="10"/>
      <name val="Verdana"/>
      <family val="2"/>
    </font>
    <font>
      <b/>
      <sz val="14"/>
      <name val="Verdana"/>
      <family val="2"/>
    </font>
    <font>
      <b/>
      <sz val="18"/>
      <name val="Geneva"/>
      <family val="2"/>
    </font>
    <font>
      <sz val="14"/>
      <name val="Verdana"/>
      <family val="2"/>
    </font>
    <font>
      <b/>
      <sz val="12"/>
      <name val="Verdana"/>
      <family val="2"/>
    </font>
    <font>
      <sz val="10"/>
      <color theme="1"/>
      <name val="Verdana"/>
      <family val="2"/>
    </font>
    <font>
      <b/>
      <sz val="10"/>
      <name val="Verdana"/>
      <family val="2"/>
    </font>
    <font>
      <sz val="10"/>
      <color rgb="FF000000"/>
      <name val="Tahoma"/>
      <family val="2"/>
    </font>
    <font>
      <b/>
      <sz val="10"/>
      <color rgb="FF000000"/>
      <name val="Tahoma"/>
      <family val="2"/>
    </font>
    <font>
      <sz val="10"/>
      <color rgb="FF000000"/>
      <name val="Verdana"/>
      <family val="2"/>
    </font>
    <font>
      <b/>
      <sz val="10"/>
      <color theme="1"/>
      <name val="Verdana"/>
      <family val="2"/>
    </font>
    <font>
      <b/>
      <sz val="25"/>
      <color indexed="8"/>
      <name val="Verdana"/>
      <family val="2"/>
    </font>
    <font>
      <sz val="8"/>
      <name val="Var(--jp-code-font-family)"/>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0.499984740745262"/>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8">
    <xf numFmtId="0" fontId="0" fillId="0" borderId="0" xfId="0"/>
    <xf numFmtId="0" fontId="0" fillId="0" borderId="0" xfId="0" applyFill="1"/>
    <xf numFmtId="164" fontId="0" fillId="0" borderId="0" xfId="0" applyNumberFormat="1" applyFill="1"/>
    <xf numFmtId="0" fontId="3" fillId="0" borderId="0" xfId="0" applyFont="1"/>
    <xf numFmtId="0" fontId="4" fillId="0" borderId="0" xfId="0" applyFont="1"/>
    <xf numFmtId="0" fontId="5" fillId="0" borderId="0" xfId="0" applyFont="1"/>
    <xf numFmtId="0" fontId="6" fillId="0" borderId="0" xfId="0" applyFont="1"/>
    <xf numFmtId="0" fontId="1" fillId="0" borderId="0" xfId="0" applyFont="1" applyFill="1"/>
    <xf numFmtId="0" fontId="7" fillId="0" borderId="0" xfId="0" applyFont="1" applyFill="1"/>
    <xf numFmtId="0" fontId="7" fillId="0" borderId="0" xfId="0" applyFont="1"/>
    <xf numFmtId="164" fontId="7" fillId="0" borderId="0" xfId="0" applyNumberFormat="1" applyFont="1" applyFill="1"/>
    <xf numFmtId="0" fontId="4" fillId="0" borderId="0" xfId="0" applyFont="1" applyFill="1" applyAlignment="1">
      <alignment horizontal="left"/>
    </xf>
    <xf numFmtId="0" fontId="8" fillId="0" borderId="0" xfId="0" applyFont="1"/>
    <xf numFmtId="0" fontId="8" fillId="0" borderId="0" xfId="0" applyFont="1" applyAlignment="1">
      <alignment horizontal="left"/>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8" fillId="0" borderId="0" xfId="0" applyFont="1" applyAlignment="1">
      <alignment horizontal="center"/>
    </xf>
    <xf numFmtId="0" fontId="8" fillId="2" borderId="7" xfId="0" applyFont="1" applyFill="1" applyBorder="1" applyAlignment="1">
      <alignment horizontal="center"/>
    </xf>
    <xf numFmtId="0" fontId="4" fillId="0" borderId="8" xfId="0" applyFont="1" applyFill="1" applyBorder="1"/>
    <xf numFmtId="0" fontId="4" fillId="0" borderId="9" xfId="0" applyFont="1" applyFill="1" applyBorder="1"/>
    <xf numFmtId="0" fontId="4" fillId="0" borderId="8" xfId="0" applyFont="1" applyFill="1" applyBorder="1" applyAlignment="1">
      <alignment horizontal="center"/>
    </xf>
    <xf numFmtId="0" fontId="4" fillId="0" borderId="9" xfId="0" applyFont="1" applyFill="1" applyBorder="1" applyAlignment="1">
      <alignment horizontal="center"/>
    </xf>
    <xf numFmtId="164" fontId="1" fillId="0" borderId="0" xfId="0" applyNumberFormat="1" applyFont="1" applyFill="1"/>
    <xf numFmtId="0" fontId="7" fillId="0" borderId="0" xfId="0" applyFont="1" applyFill="1" applyAlignment="1">
      <alignment horizontal="center"/>
    </xf>
    <xf numFmtId="0" fontId="7" fillId="0" borderId="0" xfId="0" applyFont="1" applyFill="1" applyAlignment="1">
      <alignment horizontal="left"/>
    </xf>
    <xf numFmtId="0" fontId="9" fillId="0" borderId="0" xfId="0" applyFont="1" applyFill="1"/>
    <xf numFmtId="0" fontId="9" fillId="2" borderId="0" xfId="0" applyFont="1" applyFill="1" applyAlignment="1">
      <alignment horizontal="center"/>
    </xf>
    <xf numFmtId="165" fontId="9" fillId="0" borderId="0" xfId="0" applyNumberFormat="1" applyFont="1" applyFill="1"/>
    <xf numFmtId="0" fontId="8" fillId="2" borderId="0" xfId="0" applyFont="1" applyFill="1" applyAlignment="1">
      <alignment horizontal="left"/>
    </xf>
    <xf numFmtId="0" fontId="4" fillId="2" borderId="0" xfId="0" applyFont="1" applyFill="1"/>
    <xf numFmtId="0" fontId="4" fillId="2" borderId="0" xfId="0" applyFont="1" applyFill="1" applyAlignment="1">
      <alignment horizontal="center"/>
    </xf>
    <xf numFmtId="0" fontId="4" fillId="0" borderId="0" xfId="0" applyFont="1" applyFill="1"/>
    <xf numFmtId="0" fontId="8" fillId="0" borderId="0" xfId="0" applyFont="1" applyFill="1" applyBorder="1" applyAlignment="1">
      <alignment horizontal="center"/>
    </xf>
    <xf numFmtId="0" fontId="9" fillId="0" borderId="0" xfId="0" applyFont="1" applyFill="1" applyAlignment="1">
      <alignment horizontal="center"/>
    </xf>
    <xf numFmtId="0" fontId="9" fillId="0" borderId="0" xfId="0" applyFont="1" applyFill="1" applyAlignment="1">
      <alignment horizontal="left"/>
    </xf>
    <xf numFmtId="0" fontId="7" fillId="3" borderId="0" xfId="0" applyFont="1" applyFill="1"/>
    <xf numFmtId="166" fontId="9" fillId="3" borderId="0" xfId="0" applyNumberFormat="1" applyFont="1" applyFill="1" applyAlignment="1">
      <alignment horizontal="center"/>
    </xf>
    <xf numFmtId="165" fontId="9" fillId="3" borderId="0" xfId="0" applyNumberFormat="1" applyFont="1" applyFill="1"/>
    <xf numFmtId="0" fontId="7" fillId="0" borderId="1" xfId="0" applyFont="1" applyFill="1" applyBorder="1"/>
    <xf numFmtId="0" fontId="7" fillId="0" borderId="10" xfId="0" applyFont="1" applyFill="1" applyBorder="1"/>
    <xf numFmtId="0" fontId="7" fillId="0" borderId="10" xfId="0" applyFont="1" applyBorder="1"/>
    <xf numFmtId="0" fontId="7" fillId="0" borderId="2" xfId="0" applyFont="1" applyBorder="1"/>
    <xf numFmtId="0" fontId="7" fillId="0" borderId="3" xfId="0" applyFont="1" applyFill="1" applyBorder="1"/>
    <xf numFmtId="0" fontId="7" fillId="0" borderId="0" xfId="0" applyFont="1" applyFill="1" applyBorder="1"/>
    <xf numFmtId="0" fontId="7" fillId="0" borderId="0" xfId="0" applyFont="1" applyBorder="1"/>
    <xf numFmtId="0" fontId="7" fillId="0" borderId="4" xfId="0" applyFont="1" applyFill="1" applyBorder="1"/>
    <xf numFmtId="0" fontId="9" fillId="0" borderId="5" xfId="0" applyFont="1" applyFill="1" applyBorder="1"/>
    <xf numFmtId="0" fontId="9" fillId="0" borderId="7" xfId="0" applyFont="1" applyFill="1" applyBorder="1"/>
    <xf numFmtId="0" fontId="9" fillId="0" borderId="6" xfId="0" applyFont="1" applyFill="1" applyBorder="1"/>
    <xf numFmtId="0" fontId="7" fillId="0" borderId="2" xfId="0" applyFont="1" applyFill="1" applyBorder="1"/>
    <xf numFmtId="0" fontId="7" fillId="0" borderId="11" xfId="0" applyFont="1" applyFill="1" applyBorder="1"/>
    <xf numFmtId="0" fontId="9" fillId="0" borderId="12" xfId="0" applyFont="1" applyFill="1" applyBorder="1"/>
    <xf numFmtId="164" fontId="7" fillId="3" borderId="0" xfId="0" applyNumberFormat="1" applyFont="1" applyFill="1"/>
    <xf numFmtId="0" fontId="10" fillId="3" borderId="0" xfId="0" applyFont="1" applyFill="1"/>
    <xf numFmtId="0" fontId="7" fillId="3" borderId="0" xfId="0" applyFont="1" applyFill="1" applyAlignment="1">
      <alignment horizontal="center"/>
    </xf>
    <xf numFmtId="0" fontId="4" fillId="0" borderId="0" xfId="0" applyFont="1" applyFill="1" applyAlignment="1">
      <alignment horizontal="center"/>
    </xf>
    <xf numFmtId="0" fontId="9" fillId="3" borderId="0" xfId="0" applyFont="1" applyFill="1" applyAlignment="1">
      <alignment horizontal="center"/>
    </xf>
    <xf numFmtId="0" fontId="9" fillId="3" borderId="7" xfId="0" applyFont="1" applyFill="1" applyBorder="1" applyAlignment="1">
      <alignment horizontal="center"/>
    </xf>
    <xf numFmtId="0" fontId="6" fillId="0" borderId="13" xfId="0" applyFont="1" applyFill="1" applyBorder="1" applyAlignment="1">
      <alignment horizontal="left"/>
    </xf>
    <xf numFmtId="0" fontId="9" fillId="0" borderId="0" xfId="0" applyFont="1" applyFill="1" applyBorder="1" applyAlignment="1">
      <alignment horizontal="center"/>
    </xf>
    <xf numFmtId="166" fontId="9" fillId="0" borderId="0" xfId="0" applyNumberFormat="1" applyFont="1" applyFill="1" applyAlignment="1">
      <alignment horizontal="center"/>
    </xf>
    <xf numFmtId="167" fontId="0" fillId="0" borderId="0" xfId="0" applyNumberFormat="1" applyFill="1" applyAlignment="1">
      <alignment horizontal="center"/>
    </xf>
    <xf numFmtId="167" fontId="1" fillId="0" borderId="0" xfId="0" applyNumberFormat="1" applyFont="1" applyFill="1" applyAlignment="1">
      <alignment horizontal="center"/>
    </xf>
    <xf numFmtId="167" fontId="7" fillId="0" borderId="0" xfId="0" applyNumberFormat="1" applyFont="1" applyFill="1" applyAlignment="1">
      <alignment horizontal="center"/>
    </xf>
    <xf numFmtId="167" fontId="10" fillId="3" borderId="0" xfId="0" applyNumberFormat="1" applyFont="1" applyFill="1" applyAlignment="1">
      <alignment horizontal="center"/>
    </xf>
    <xf numFmtId="167" fontId="7" fillId="3" borderId="0" xfId="0" applyNumberFormat="1" applyFont="1" applyFill="1" applyAlignment="1">
      <alignment horizontal="center"/>
    </xf>
    <xf numFmtId="167" fontId="9" fillId="3" borderId="7" xfId="0" applyNumberFormat="1" applyFont="1" applyFill="1" applyBorder="1" applyAlignment="1">
      <alignment horizontal="center"/>
    </xf>
    <xf numFmtId="0" fontId="11" fillId="0" borderId="0" xfId="0" applyFont="1"/>
    <xf numFmtId="0" fontId="10" fillId="0" borderId="1" xfId="0" applyFont="1" applyBorder="1"/>
    <xf numFmtId="0" fontId="12" fillId="0" borderId="10" xfId="0" applyFont="1" applyBorder="1"/>
    <xf numFmtId="0" fontId="12" fillId="0" borderId="2" xfId="0" applyFont="1" applyBorder="1"/>
    <xf numFmtId="0" fontId="12" fillId="0" borderId="5" xfId="0" applyFont="1" applyBorder="1"/>
    <xf numFmtId="0" fontId="10" fillId="0" borderId="14" xfId="0" applyFont="1" applyBorder="1"/>
    <xf numFmtId="0" fontId="12" fillId="0" borderId="6" xfId="0" applyFont="1" applyBorder="1"/>
    <xf numFmtId="0" fontId="12" fillId="0" borderId="0" xfId="0" applyFont="1" applyBorder="1"/>
    <xf numFmtId="0" fontId="13" fillId="0" borderId="0" xfId="0" applyFont="1"/>
    <xf numFmtId="0" fontId="10" fillId="0" borderId="5" xfId="0" applyFont="1" applyBorder="1"/>
    <xf numFmtId="0" fontId="10" fillId="0" borderId="0" xfId="0" applyFont="1"/>
    <xf numFmtId="0" fontId="0" fillId="0" borderId="10" xfId="0" applyBorder="1"/>
    <xf numFmtId="0" fontId="0" fillId="0" borderId="0" xfId="0" applyFill="1" applyAlignment="1">
      <alignment horizontal="center"/>
    </xf>
    <xf numFmtId="0" fontId="1" fillId="0" borderId="0" xfId="0" applyFont="1" applyFill="1" applyAlignment="1">
      <alignment horizontal="center"/>
    </xf>
    <xf numFmtId="0" fontId="15" fillId="3" borderId="0" xfId="0" applyFont="1" applyFill="1" applyAlignment="1">
      <alignment horizontal="center"/>
    </xf>
    <xf numFmtId="0" fontId="13" fillId="4" borderId="0" xfId="0" applyFont="1" applyFill="1" applyAlignment="1">
      <alignment horizontal="left"/>
    </xf>
    <xf numFmtId="0" fontId="7" fillId="4" borderId="0" xfId="0" applyFont="1" applyFill="1" applyAlignment="1">
      <alignment horizontal="center"/>
    </xf>
    <xf numFmtId="0" fontId="1" fillId="4" borderId="0" xfId="0" applyFont="1" applyFill="1" applyBorder="1" applyAlignment="1">
      <alignment horizontal="center"/>
    </xf>
    <xf numFmtId="0" fontId="9" fillId="4" borderId="7" xfId="0" applyFont="1" applyFill="1" applyBorder="1" applyAlignment="1">
      <alignment horizontal="center"/>
    </xf>
    <xf numFmtId="166" fontId="9" fillId="4" borderId="0" xfId="0" applyNumberFormat="1" applyFont="1" applyFill="1" applyAlignment="1">
      <alignment horizontal="center"/>
    </xf>
    <xf numFmtId="0" fontId="19" fillId="0" borderId="7" xfId="0" applyFont="1" applyFill="1" applyBorder="1" applyAlignment="1">
      <alignment horizontal="center"/>
    </xf>
    <xf numFmtId="0" fontId="14" fillId="0" borderId="0" xfId="0" applyFont="1" applyFill="1" applyAlignment="1">
      <alignment horizontal="center"/>
    </xf>
    <xf numFmtId="0" fontId="15" fillId="3" borderId="7" xfId="0" applyFont="1" applyFill="1" applyBorder="1" applyAlignment="1">
      <alignment horizontal="center"/>
    </xf>
    <xf numFmtId="166" fontId="15" fillId="3" borderId="0" xfId="0" applyNumberFormat="1" applyFont="1" applyFill="1" applyAlignment="1">
      <alignment horizontal="center"/>
    </xf>
    <xf numFmtId="0" fontId="1" fillId="5" borderId="0" xfId="0" applyFont="1" applyFill="1"/>
    <xf numFmtId="0" fontId="1" fillId="0" borderId="0" xfId="0" applyFont="1"/>
    <xf numFmtId="0" fontId="15" fillId="0" borderId="0" xfId="0" applyFont="1" applyFill="1"/>
    <xf numFmtId="0" fontId="1" fillId="0" borderId="6" xfId="0" applyFont="1" applyFill="1" applyBorder="1"/>
    <xf numFmtId="0" fontId="4" fillId="0" borderId="0" xfId="0" applyFont="1" applyFill="1" applyBorder="1" applyAlignment="1">
      <alignment horizontal="center"/>
    </xf>
    <xf numFmtId="0" fontId="20" fillId="5" borderId="0" xfId="0" applyFont="1" applyFill="1" applyBorder="1" applyAlignment="1">
      <alignment horizontal="center"/>
    </xf>
    <xf numFmtId="0" fontId="7" fillId="5" borderId="0" xfId="0" applyFont="1" applyFill="1"/>
    <xf numFmtId="0" fontId="4" fillId="5" borderId="0" xfId="0" applyFont="1" applyFill="1" applyBorder="1" applyAlignment="1">
      <alignment horizontal="center"/>
    </xf>
    <xf numFmtId="0" fontId="1" fillId="0" borderId="7" xfId="0" applyFont="1" applyFill="1" applyBorder="1"/>
    <xf numFmtId="0" fontId="0" fillId="0" borderId="3" xfId="0" applyFill="1" applyBorder="1"/>
    <xf numFmtId="0" fontId="1" fillId="0" borderId="3" xfId="0" applyFont="1" applyFill="1" applyBorder="1"/>
    <xf numFmtId="0" fontId="9" fillId="0" borderId="3" xfId="0" applyFont="1" applyFill="1" applyBorder="1"/>
    <xf numFmtId="0" fontId="1" fillId="6" borderId="3" xfId="0" applyFont="1" applyFill="1" applyBorder="1"/>
    <xf numFmtId="0" fontId="7" fillId="6" borderId="0" xfId="0" applyFont="1" applyFill="1"/>
    <xf numFmtId="0" fontId="0" fillId="0" borderId="0" xfId="0" applyFill="1" applyBorder="1"/>
    <xf numFmtId="0" fontId="1" fillId="0" borderId="0" xfId="0" applyFont="1" applyFill="1" applyBorder="1"/>
    <xf numFmtId="0" fontId="1" fillId="6" borderId="0" xfId="0" applyFont="1" applyFill="1" applyBorder="1"/>
    <xf numFmtId="0" fontId="9" fillId="0" borderId="0" xfId="0" applyFont="1" applyFill="1" applyBorder="1"/>
    <xf numFmtId="0" fontId="15" fillId="6" borderId="0" xfId="0" applyFont="1" applyFill="1"/>
    <xf numFmtId="0" fontId="9" fillId="6" borderId="3" xfId="0" applyFont="1" applyFill="1" applyBorder="1"/>
    <xf numFmtId="0" fontId="9" fillId="6" borderId="0" xfId="0" applyFont="1" applyFill="1" applyBorder="1"/>
    <xf numFmtId="0" fontId="9" fillId="6" borderId="0" xfId="0" applyFont="1" applyFill="1"/>
    <xf numFmtId="0" fontId="15" fillId="7" borderId="0" xfId="0" applyFont="1" applyFill="1"/>
    <xf numFmtId="0" fontId="9" fillId="7" borderId="0" xfId="0" applyFont="1" applyFill="1"/>
    <xf numFmtId="168" fontId="9" fillId="0" borderId="0" xfId="0" applyNumberFormat="1" applyFont="1" applyFill="1"/>
    <xf numFmtId="0" fontId="1" fillId="8" borderId="0" xfId="0" applyFont="1" applyFill="1"/>
    <xf numFmtId="0" fontId="7" fillId="8" borderId="0" xfId="0" applyFont="1" applyFill="1"/>
    <xf numFmtId="0" fontId="7" fillId="9" borderId="0" xfId="0" applyFont="1" applyFill="1"/>
    <xf numFmtId="0" fontId="1" fillId="9" borderId="0" xfId="0" applyFont="1" applyFill="1"/>
    <xf numFmtId="0" fontId="1" fillId="6" borderId="0" xfId="0" applyFont="1" applyFill="1"/>
    <xf numFmtId="0" fontId="21" fillId="0" borderId="0" xfId="0" applyFont="1" applyAlignment="1">
      <alignment horizontal="left" vertical="center"/>
    </xf>
    <xf numFmtId="169" fontId="9" fillId="3" borderId="0" xfId="0" applyNumberFormat="1" applyFont="1" applyFill="1" applyAlignment="1">
      <alignment horizontal="center"/>
    </xf>
    <xf numFmtId="0" fontId="8" fillId="0"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29292929292929"/>
          <c:y val="3.7037037037037035E-2"/>
          <c:w val="0.83030303030303032"/>
          <c:h val="0.83877995642701531"/>
        </c:manualLayout>
      </c:layout>
      <c:scatterChart>
        <c:scatterStyle val="lineMarker"/>
        <c:varyColors val="0"/>
        <c:ser>
          <c:idx val="0"/>
          <c:order val="0"/>
          <c:spPr>
            <a:ln w="19050">
              <a:noFill/>
            </a:ln>
          </c:spPr>
          <c:marker>
            <c:symbol val="circle"/>
            <c:size val="7"/>
            <c:spPr>
              <a:noFill/>
              <a:ln>
                <a:solidFill>
                  <a:srgbClr val="000000"/>
                </a:solidFill>
                <a:prstDash val="solid"/>
              </a:ln>
            </c:spPr>
          </c:marker>
          <c:xVal>
            <c:numRef>
              <c:f>'Opx-liquid Input &amp; Models'!$BU$16:$BU$29</c:f>
              <c:numCache>
                <c:formatCode>General</c:formatCode>
                <c:ptCount val="14"/>
                <c:pt idx="0">
                  <c:v>36.87436542711913</c:v>
                </c:pt>
                <c:pt idx="1">
                  <c:v>30.408302972042478</c:v>
                </c:pt>
                <c:pt idx="2">
                  <c:v>36.323181797154817</c:v>
                </c:pt>
                <c:pt idx="3">
                  <c:v>54.855082995133451</c:v>
                </c:pt>
                <c:pt idx="4">
                  <c:v>72.350257490606722</c:v>
                </c:pt>
                <c:pt idx="5">
                  <c:v>68.072771409597038</c:v>
                </c:pt>
                <c:pt idx="6">
                  <c:v>61.196346010682532</c:v>
                </c:pt>
                <c:pt idx="7">
                  <c:v>70.847693851391796</c:v>
                </c:pt>
                <c:pt idx="8">
                  <c:v>55.867433750295881</c:v>
                </c:pt>
                <c:pt idx="9">
                  <c:v>78.567387576289633</c:v>
                </c:pt>
                <c:pt idx="10">
                  <c:v>74.521831388033092</c:v>
                </c:pt>
                <c:pt idx="11">
                  <c:v>70.255248526799235</c:v>
                </c:pt>
                <c:pt idx="12">
                  <c:v>17.705003907652664</c:v>
                </c:pt>
                <c:pt idx="13">
                  <c:v>17.457305819004748</c:v>
                </c:pt>
              </c:numCache>
            </c:numRef>
          </c:xVal>
          <c:yVal>
            <c:numRef>
              <c:f>'Opx-liquid Input &amp; Models'!$BV$16:$BV$29</c:f>
              <c:numCache>
                <c:formatCode>General</c:formatCode>
                <c:ptCount val="14"/>
                <c:pt idx="0">
                  <c:v>67.829574527491658</c:v>
                </c:pt>
                <c:pt idx="1">
                  <c:v>67.130882987833218</c:v>
                </c:pt>
                <c:pt idx="2">
                  <c:v>67.118342226081637</c:v>
                </c:pt>
                <c:pt idx="3">
                  <c:v>79.179926266194272</c:v>
                </c:pt>
                <c:pt idx="4">
                  <c:v>88.839933835783398</c:v>
                </c:pt>
                <c:pt idx="5">
                  <c:v>87.317149109899262</c:v>
                </c:pt>
                <c:pt idx="6">
                  <c:v>84.05896836643835</c:v>
                </c:pt>
                <c:pt idx="7">
                  <c:v>87.734275937557953</c:v>
                </c:pt>
                <c:pt idx="8">
                  <c:v>79.669678492408622</c:v>
                </c:pt>
                <c:pt idx="9">
                  <c:v>91.698851519545954</c:v>
                </c:pt>
                <c:pt idx="10">
                  <c:v>90.194775364538998</c:v>
                </c:pt>
                <c:pt idx="11">
                  <c:v>87.630003514128802</c:v>
                </c:pt>
                <c:pt idx="12">
                  <c:v>56.586784588973991</c:v>
                </c:pt>
                <c:pt idx="13">
                  <c:v>56.247356153493996</c:v>
                </c:pt>
              </c:numCache>
            </c:numRef>
          </c:yVal>
          <c:smooth val="0"/>
          <c:extLst>
            <c:ext xmlns:c16="http://schemas.microsoft.com/office/drawing/2014/chart" uri="{C3380CC4-5D6E-409C-BE32-E72D297353CC}">
              <c16:uniqueId val="{00000000-9217-294D-A2B7-26518181ECEB}"/>
            </c:ext>
          </c:extLst>
        </c:ser>
        <c:ser>
          <c:idx val="1"/>
          <c:order val="1"/>
          <c:spPr>
            <a:ln w="12700">
              <a:solidFill>
                <a:srgbClr val="000000"/>
              </a:solidFill>
              <a:prstDash val="solid"/>
            </a:ln>
          </c:spPr>
          <c:marker>
            <c:symbol val="none"/>
          </c:marker>
          <c:xVal>
            <c:numRef>
              <c:f>'Rhodes Diagram Calcs'!$C$10:$C$41</c:f>
              <c:numCache>
                <c:formatCode>General</c:formatCode>
                <c:ptCount val="32"/>
                <c:pt idx="0">
                  <c:v>0</c:v>
                </c:pt>
                <c:pt idx="1">
                  <c:v>2.8182701652089408</c:v>
                </c:pt>
                <c:pt idx="2">
                  <c:v>5.4820415879017013</c:v>
                </c:pt>
                <c:pt idx="3">
                  <c:v>8.0036798528058881</c:v>
                </c:pt>
                <c:pt idx="4">
                  <c:v>10.394265232974909</c:v>
                </c:pt>
                <c:pt idx="5">
                  <c:v>12.663755458515283</c:v>
                </c:pt>
                <c:pt idx="6">
                  <c:v>14.821124361158432</c:v>
                </c:pt>
                <c:pt idx="7">
                  <c:v>16.874480465502906</c:v>
                </c:pt>
                <c:pt idx="8">
                  <c:v>18.831168831168831</c:v>
                </c:pt>
                <c:pt idx="9">
                  <c:v>20.697858842188737</c:v>
                </c:pt>
                <c:pt idx="10">
                  <c:v>22.480620155038757</c:v>
                </c:pt>
                <c:pt idx="11">
                  <c:v>24.184988627748297</c:v>
                </c:pt>
                <c:pt idx="12">
                  <c:v>25.816023738872403</c:v>
                </c:pt>
                <c:pt idx="13">
                  <c:v>27.378358750907772</c:v>
                </c:pt>
                <c:pt idx="14">
                  <c:v>28.876244665718346</c:v>
                </c:pt>
                <c:pt idx="15">
                  <c:v>30.313588850174209</c:v>
                </c:pt>
                <c:pt idx="16">
                  <c:v>31.693989071038253</c:v>
                </c:pt>
                <c:pt idx="17">
                  <c:v>33.020763563295382</c:v>
                </c:pt>
                <c:pt idx="18">
                  <c:v>38.949938949938954</c:v>
                </c:pt>
                <c:pt idx="19">
                  <c:v>43.914750420639372</c:v>
                </c:pt>
                <c:pt idx="20">
                  <c:v>48.132780082987551</c:v>
                </c:pt>
                <c:pt idx="21">
                  <c:v>51.760733236854797</c:v>
                </c:pt>
                <c:pt idx="22">
                  <c:v>54.91433724075744</c:v>
                </c:pt>
                <c:pt idx="23">
                  <c:v>60.127591706539079</c:v>
                </c:pt>
                <c:pt idx="24">
                  <c:v>64.260185847033583</c:v>
                </c:pt>
                <c:pt idx="25">
                  <c:v>67.616580310880835</c:v>
                </c:pt>
                <c:pt idx="26">
                  <c:v>74.358974358974365</c:v>
                </c:pt>
                <c:pt idx="27">
                  <c:v>85.294117647058826</c:v>
                </c:pt>
                <c:pt idx="28">
                  <c:v>92.063492063492063</c:v>
                </c:pt>
                <c:pt idx="29">
                  <c:v>95.867768595041326</c:v>
                </c:pt>
                <c:pt idx="30">
                  <c:v>98.305084745762713</c:v>
                </c:pt>
                <c:pt idx="31">
                  <c:v>99.656357388316152</c:v>
                </c:pt>
              </c:numCache>
            </c:numRef>
          </c:xVal>
          <c:yVal>
            <c:numRef>
              <c:f>'Rhodes Diagram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1-9217-294D-A2B7-26518181ECEB}"/>
            </c:ext>
          </c:extLst>
        </c:ser>
        <c:ser>
          <c:idx val="2"/>
          <c:order val="2"/>
          <c:spPr>
            <a:ln w="12700">
              <a:solidFill>
                <a:srgbClr val="000000"/>
              </a:solidFill>
              <a:prstDash val="lgDash"/>
            </a:ln>
          </c:spPr>
          <c:marker>
            <c:symbol val="none"/>
          </c:marker>
          <c:xVal>
            <c:numRef>
              <c:f>'Rhodes Diagram Calcs'!$H$10:$H$41</c:f>
              <c:numCache>
                <c:formatCode>General</c:formatCode>
                <c:ptCount val="32"/>
                <c:pt idx="0">
                  <c:v>0</c:v>
                </c:pt>
                <c:pt idx="1">
                  <c:v>2.2482893450635388</c:v>
                </c:pt>
                <c:pt idx="2">
                  <c:v>4.3977055449330775</c:v>
                </c:pt>
                <c:pt idx="3">
                  <c:v>6.4546304957904583</c:v>
                </c:pt>
                <c:pt idx="4">
                  <c:v>8.4249084249084234</c:v>
                </c:pt>
                <c:pt idx="5">
                  <c:v>10.31390134529148</c:v>
                </c:pt>
                <c:pt idx="6">
                  <c:v>12.126537785588752</c:v>
                </c:pt>
                <c:pt idx="7">
                  <c:v>13.867355727820842</c:v>
                </c:pt>
                <c:pt idx="8">
                  <c:v>15.54054054054054</c:v>
                </c:pt>
                <c:pt idx="9">
                  <c:v>17.149958574979287</c:v>
                </c:pt>
                <c:pt idx="10">
                  <c:v>18.699186991869919</c:v>
                </c:pt>
                <c:pt idx="11">
                  <c:v>20.191540303272145</c:v>
                </c:pt>
                <c:pt idx="12">
                  <c:v>21.630094043887144</c:v>
                </c:pt>
                <c:pt idx="13">
                  <c:v>23.017705927636644</c:v>
                </c:pt>
                <c:pt idx="14">
                  <c:v>24.35703479576399</c:v>
                </c:pt>
                <c:pt idx="15">
                  <c:v>25.650557620817846</c:v>
                </c:pt>
                <c:pt idx="16">
                  <c:v>26.900584795321638</c:v>
                </c:pt>
                <c:pt idx="17">
                  <c:v>28.109273903666423</c:v>
                </c:pt>
                <c:pt idx="18">
                  <c:v>33.59893758300133</c:v>
                </c:pt>
                <c:pt idx="19">
                  <c:v>38.309685379395432</c:v>
                </c:pt>
                <c:pt idx="20">
                  <c:v>42.396313364055295</c:v>
                </c:pt>
                <c:pt idx="21">
                  <c:v>45.975148568341432</c:v>
                </c:pt>
                <c:pt idx="22">
                  <c:v>49.135300101729399</c:v>
                </c:pt>
                <c:pt idx="23">
                  <c:v>54.462659380692173</c:v>
                </c:pt>
                <c:pt idx="24">
                  <c:v>58.779884583676825</c:v>
                </c:pt>
                <c:pt idx="25">
                  <c:v>62.349397590361448</c:v>
                </c:pt>
                <c:pt idx="26">
                  <c:v>69.696969696969688</c:v>
                </c:pt>
                <c:pt idx="27">
                  <c:v>82.142857142857139</c:v>
                </c:pt>
                <c:pt idx="28">
                  <c:v>90.196078431372541</c:v>
                </c:pt>
                <c:pt idx="29">
                  <c:v>94.845360824742258</c:v>
                </c:pt>
                <c:pt idx="30">
                  <c:v>97.872340425531917</c:v>
                </c:pt>
                <c:pt idx="31">
                  <c:v>99.567099567099561</c:v>
                </c:pt>
              </c:numCache>
            </c:numRef>
          </c:xVal>
          <c:yVal>
            <c:numRef>
              <c:f>'Rhodes Diagram Calcs'!$I$10:$I$41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9217-294D-A2B7-26518181ECEB}"/>
            </c:ext>
          </c:extLst>
        </c:ser>
        <c:ser>
          <c:idx val="3"/>
          <c:order val="3"/>
          <c:spPr>
            <a:ln w="12700">
              <a:solidFill>
                <a:srgbClr val="000000"/>
              </a:solidFill>
              <a:prstDash val="lgDash"/>
            </a:ln>
          </c:spPr>
          <c:marker>
            <c:symbol val="none"/>
          </c:marker>
          <c:xVal>
            <c:numRef>
              <c:f>'Rhodes Diagram Calcs'!$M$10:$M$41</c:f>
              <c:numCache>
                <c:formatCode>General</c:formatCode>
                <c:ptCount val="32"/>
                <c:pt idx="0">
                  <c:v>0</c:v>
                </c:pt>
                <c:pt idx="1">
                  <c:v>3.3816425120772946</c:v>
                </c:pt>
                <c:pt idx="2">
                  <c:v>6.5420560747663536</c:v>
                </c:pt>
                <c:pt idx="3">
                  <c:v>9.502262443438914</c:v>
                </c:pt>
                <c:pt idx="4">
                  <c:v>12.280701754385964</c:v>
                </c:pt>
                <c:pt idx="5">
                  <c:v>14.893617021276595</c:v>
                </c:pt>
                <c:pt idx="6">
                  <c:v>17.355371900826448</c:v>
                </c:pt>
                <c:pt idx="7">
                  <c:v>19.678714859437751</c:v>
                </c:pt>
                <c:pt idx="8">
                  <c:v>21.874999999999996</c:v>
                </c:pt>
                <c:pt idx="9">
                  <c:v>23.954372623574145</c:v>
                </c:pt>
                <c:pt idx="10">
                  <c:v>25.925925925925924</c:v>
                </c:pt>
                <c:pt idx="11">
                  <c:v>27.797833935018051</c:v>
                </c:pt>
                <c:pt idx="12">
                  <c:v>29.577464788732396</c:v>
                </c:pt>
                <c:pt idx="13">
                  <c:v>31.271477663230232</c:v>
                </c:pt>
                <c:pt idx="14">
                  <c:v>32.885906040268452</c:v>
                </c:pt>
                <c:pt idx="15">
                  <c:v>34.42622950819672</c:v>
                </c:pt>
                <c:pt idx="16">
                  <c:v>35.897435897435891</c:v>
                </c:pt>
                <c:pt idx="17">
                  <c:v>37.304075235109721</c:v>
                </c:pt>
                <c:pt idx="18">
                  <c:v>43.502824858757059</c:v>
                </c:pt>
                <c:pt idx="19">
                  <c:v>48.586118251928028</c:v>
                </c:pt>
                <c:pt idx="20">
                  <c:v>52.830188679245275</c:v>
                </c:pt>
                <c:pt idx="21">
                  <c:v>56.427015250544663</c:v>
                </c:pt>
                <c:pt idx="22">
                  <c:v>59.514170040485837</c:v>
                </c:pt>
                <c:pt idx="23">
                  <c:v>64.539007092198574</c:v>
                </c:pt>
                <c:pt idx="24">
                  <c:v>68.454258675078862</c:v>
                </c:pt>
                <c:pt idx="25">
                  <c:v>71.590909090909093</c:v>
                </c:pt>
                <c:pt idx="26">
                  <c:v>77.777777777777771</c:v>
                </c:pt>
                <c:pt idx="27">
                  <c:v>87.5</c:v>
                </c:pt>
                <c:pt idx="28">
                  <c:v>93.333333333333329</c:v>
                </c:pt>
                <c:pt idx="29">
                  <c:v>96.551724137931032</c:v>
                </c:pt>
                <c:pt idx="30">
                  <c:v>98.591549295774641</c:v>
                </c:pt>
                <c:pt idx="31">
                  <c:v>99.715099715099711</c:v>
                </c:pt>
              </c:numCache>
            </c:numRef>
          </c:xVal>
          <c:yVal>
            <c:numRef>
              <c:f>'Rhodes Diagram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3-9217-294D-A2B7-26518181ECEB}"/>
            </c:ext>
          </c:extLst>
        </c:ser>
        <c:dLbls>
          <c:showLegendKey val="0"/>
          <c:showVal val="0"/>
          <c:showCatName val="0"/>
          <c:showSerName val="0"/>
          <c:showPercent val="0"/>
          <c:showBubbleSize val="0"/>
        </c:dLbls>
        <c:axId val="1066123103"/>
        <c:axId val="1"/>
      </c:scatterChart>
      <c:valAx>
        <c:axId val="1066123103"/>
        <c:scaling>
          <c:orientation val="minMax"/>
          <c:max val="100"/>
        </c:scaling>
        <c:delete val="0"/>
        <c:axPos val="b"/>
        <c:title>
          <c:tx>
            <c:rich>
              <a:bodyPr/>
              <a:lstStyle/>
              <a:p>
                <a:pPr>
                  <a:defRPr sz="1400" b="0" i="0" u="none" strike="noStrike" baseline="0">
                    <a:solidFill>
                      <a:srgbClr val="000000"/>
                    </a:solidFill>
                    <a:latin typeface="Verdana"/>
                    <a:ea typeface="Verdana"/>
                    <a:cs typeface="Verdana"/>
                  </a:defRPr>
                </a:pPr>
                <a:r>
                  <a:rPr lang="en-US"/>
                  <a:t>100*Mg# Liquid</a:t>
                </a:r>
              </a:p>
            </c:rich>
          </c:tx>
          <c:layout>
            <c:manualLayout>
              <c:xMode val="edge"/>
              <c:yMode val="edge"/>
              <c:x val="0.42222225764289584"/>
              <c:y val="0.92810457516339873"/>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
        <c:crosses val="autoZero"/>
        <c:crossBetween val="midCat"/>
      </c:valAx>
      <c:valAx>
        <c:axId val="1"/>
        <c:scaling>
          <c:orientation val="minMax"/>
          <c:max val="100"/>
        </c:scaling>
        <c:delete val="0"/>
        <c:axPos val="l"/>
        <c:title>
          <c:tx>
            <c:rich>
              <a:bodyPr/>
              <a:lstStyle/>
              <a:p>
                <a:pPr>
                  <a:defRPr sz="1400" b="0" i="0" u="none" strike="noStrike" baseline="0">
                    <a:solidFill>
                      <a:srgbClr val="000000"/>
                    </a:solidFill>
                    <a:latin typeface="Verdana"/>
                    <a:ea typeface="Verdana"/>
                    <a:cs typeface="Verdana"/>
                  </a:defRPr>
                </a:pPr>
                <a:r>
                  <a:rPr lang="en-US"/>
                  <a:t>100*Mg# Orthopyroxene</a:t>
                </a:r>
              </a:p>
            </c:rich>
          </c:tx>
          <c:layout>
            <c:manualLayout>
              <c:xMode val="edge"/>
              <c:yMode val="edge"/>
              <c:x val="1.8181803691542604E-2"/>
              <c:y val="0.2570806100217865"/>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Verdana"/>
                <a:ea typeface="Verdana"/>
                <a:cs typeface="Verdana"/>
              </a:defRPr>
            </a:pPr>
            <a:endParaRPr lang="en-US"/>
          </a:p>
        </c:txPr>
        <c:crossAx val="1066123103"/>
        <c:crosses val="autoZero"/>
        <c:crossBetween val="midCat"/>
      </c:valAx>
      <c:spPr>
        <a:noFill/>
        <a:ln w="12700">
          <a:solidFill>
            <a:srgbClr val="00000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Verdana"/>
          <a:ea typeface="Verdana"/>
          <a:cs typeface="Verdana"/>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88" workbookViewId="0"/>
  </sheetViews>
  <pageMargins left="0.75" right="0.75" top="1" bottom="1" header="0.5" footer="0.5"/>
  <pageSetup orientation="portrait" horizontalDpi="4294967292" verticalDpi="4294967292"/>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698500</xdr:colOff>
      <xdr:row>2</xdr:row>
      <xdr:rowOff>12700</xdr:rowOff>
    </xdr:from>
    <xdr:to>
      <xdr:col>11</xdr:col>
      <xdr:colOff>774700</xdr:colOff>
      <xdr:row>55</xdr:row>
      <xdr:rowOff>0</xdr:rowOff>
    </xdr:to>
    <xdr:sp macro="" textlink="">
      <xdr:nvSpPr>
        <xdr:cNvPr id="2" name="TextBox 1">
          <a:extLst>
            <a:ext uri="{FF2B5EF4-FFF2-40B4-BE49-F238E27FC236}">
              <a16:creationId xmlns:a16="http://schemas.microsoft.com/office/drawing/2014/main" id="{19536CF2-F275-7F40-92FD-E897BECF96A5}"/>
            </a:ext>
          </a:extLst>
        </xdr:cNvPr>
        <xdr:cNvSpPr txBox="1"/>
      </xdr:nvSpPr>
      <xdr:spPr>
        <a:xfrm>
          <a:off x="800100" y="342900"/>
          <a:ext cx="10566400" cy="873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0" strike="noStrike">
              <a:solidFill>
                <a:srgbClr val="000000"/>
              </a:solidFill>
              <a:latin typeface="Calibri"/>
              <a:ea typeface="Calibri"/>
              <a:cs typeface="Calibri"/>
            </a:rPr>
            <a:t>Instructions for Estimating P and T Using Orthopyroxene-based Thermobarometers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and references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Enter a nominal liquid composition in columns G-S (see “Opx-liquid Input &amp; Models”), leaving blank any oxides that are not available. The “liquid” could be the composition of a glass, or the whole rock, or some calculated composition – use whatever you think is most likely to be in equilibrium with a given orthopyroxene, whose composition will be entered in columns V – AG. As a rule of thumb, you might consider matching mineral rims to matrix glass and mineral cores to whole rock compositions, at least to start. When using mineral core compositions, I often add or subtract minerals from the whole rock so as to achieve Fe-Mg exchange (i.e., following a cotectic). Be aware that in Column J, all Fe is as FeOt. For comparison of Fe-Mg exchange coefficients (see later section on tests for equilibrium), you may want to input FeO instead of FeOt.</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The thermometers in columns AJ – AL  (see “Opx-liq Input &amp; Models”) require P as input and</a:t>
          </a:r>
          <a:r>
            <a:rPr lang="en-US" sz="1200" b="0" i="0" strike="noStrike" baseline="0">
              <a:solidFill>
                <a:srgbClr val="000000"/>
              </a:solidFill>
              <a:latin typeface="Calibri"/>
              <a:ea typeface="Calibri"/>
              <a:cs typeface="Calibri"/>
            </a:rPr>
            <a:t> will use the P values entered int column AN as input. The barometers in columns AO ad AP are not T-sensitive, but the barometers in columns AR - AT are, and will use the temperatures in column AM as input. In the default, AM = Eqn 28a as a thermometer and AN = Eqn. 29b as a barometer. As a matter of consistency, the preferred T and P values would then be Eqn. 28a and 29b. If it is preferred to solve for another pair of thermometers and barometers simultaneously, then edit the columns AM and AN so that they are equal to the models that you prefer. For example, if you want to test the case for simultaneously solving Eqns. 28b (thermometer) and 29c (barometer) then let AM = AL and set AN = AT. In this case, this will force these two models to refer to one another (which the preferred pair of models must to for consistency; otherwise you may have a thermomete using pressures that you do not prefer, or a barometer using temperatures that you do not prefer).</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orthopyroxene-liquid equilibrium, the test is very similar to the very familiar test proposed by Roeder and Emslie (1970) and often portrayed in the Rhodes diagram (see chart with this name) as first proposed by Rhodes et al. (1979). The test compares the observed Fe-Mg exchange coefficient with a constant value. That value is shown in column AV (see “Opx-liq Input &amp; Models”). Experimental data indicate a value of 0.29±0.06, which is graphically portrayed in the chart titled “Rhodes Diagram”.  To change either the constant value, or the error bounds that are portrayed in the chart, go to the sheet titled “Rhodes Diagram Calcs” and edit the values in C4 (for the constant value) and C6 (for the error bounds). In ideal circumstances, data should fall within the dashed curves that mark the indicated error, on the chart titled “Rhodes Diagram”.</a:t>
          </a: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6273800" cy="5829300"/>
    <xdr:graphicFrame macro="">
      <xdr:nvGraphicFramePr>
        <xdr:cNvPr id="2" name="Chart 1">
          <a:extLst>
            <a:ext uri="{FF2B5EF4-FFF2-40B4-BE49-F238E27FC236}">
              <a16:creationId xmlns:a16="http://schemas.microsoft.com/office/drawing/2014/main" id="{83956C4B-BE1C-2F4C-BC31-D02E48ECD17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8" workbookViewId="0"/>
  </sheetViews>
  <sheetFormatPr defaultColWidth="10.90625" defaultRowHeight="12.6"/>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P47"/>
  <sheetViews>
    <sheetView topLeftCell="BK13" zoomScale="93" zoomScaleNormal="70" workbookViewId="0">
      <selection activeCell="BK13" sqref="A1:XFD1048576"/>
    </sheetView>
  </sheetViews>
  <sheetFormatPr defaultColWidth="10.6328125" defaultRowHeight="12.6"/>
  <cols>
    <col min="1" max="1" width="27.453125" style="1" customWidth="1"/>
    <col min="2" max="2" width="12.453125" style="1" customWidth="1"/>
    <col min="3" max="3" width="20.81640625" style="1" customWidth="1"/>
    <col min="4" max="5" width="16.453125" style="1" customWidth="1"/>
    <col min="6" max="6" width="10.6328125" style="1"/>
    <col min="7" max="12" width="16.453125" style="1" customWidth="1"/>
    <col min="13" max="13" width="21" style="1" customWidth="1"/>
    <col min="14" max="14" width="21" style="104" customWidth="1"/>
    <col min="15" max="15" width="21" style="109" customWidth="1"/>
    <col min="16" max="26" width="21" style="1" customWidth="1"/>
    <col min="27" max="55" width="10.6328125" style="1"/>
    <col min="56" max="56" width="3.453125" style="1" customWidth="1"/>
    <col min="57" max="57" width="16.81640625" style="1" customWidth="1"/>
    <col min="58" max="59" width="10.6328125" style="1"/>
    <col min="60" max="61" width="14.6328125" style="1" customWidth="1"/>
    <col min="62" max="63" width="19.1796875" style="83" customWidth="1"/>
    <col min="64" max="64" width="12.54296875" style="1" customWidth="1"/>
    <col min="65" max="65" width="15.6328125" style="1" customWidth="1"/>
    <col min="66" max="66" width="15" style="2" customWidth="1"/>
    <col min="67" max="67" width="13.6328125" style="1" customWidth="1"/>
    <col min="68" max="68" width="5" style="1" customWidth="1"/>
    <col min="69" max="69" width="13.81640625" style="65" customWidth="1"/>
    <col min="70" max="70" width="5.81640625" style="1" customWidth="1"/>
    <col min="71" max="74" width="13" style="1" customWidth="1"/>
    <col min="75" max="78" width="10.6328125" style="1"/>
    <col min="79" max="86" width="10.7265625" style="1" bestFit="1" customWidth="1"/>
    <col min="87" max="87" width="5.81640625" style="1" customWidth="1"/>
    <col min="88" max="91" width="10.7265625" style="1" bestFit="1" customWidth="1"/>
    <col min="92" max="92" width="12.08984375" style="1" bestFit="1" customWidth="1"/>
    <col min="93" max="97" width="10.7265625" style="1" bestFit="1" customWidth="1"/>
    <col min="98" max="98" width="12.08984375" style="1" bestFit="1" customWidth="1"/>
    <col min="99" max="99" width="10.7265625" style="1" bestFit="1" customWidth="1"/>
    <col min="100" max="100" width="5.36328125" style="1" customWidth="1"/>
    <col min="101" max="102" width="10.7265625" style="1" bestFit="1" customWidth="1"/>
    <col min="103" max="111" width="10.6328125" style="1"/>
    <col min="112" max="115" width="6.453125" style="1" customWidth="1"/>
    <col min="116" max="126" width="10.6328125" style="1"/>
    <col min="127" max="128" width="5" style="1" customWidth="1"/>
    <col min="129" max="140" width="8.453125" style="1" customWidth="1"/>
    <col min="141" max="141" width="7.6328125" style="1" customWidth="1"/>
    <col min="142" max="142" width="8.453125" style="1" customWidth="1"/>
    <col min="143" max="143" width="8.36328125" style="1" customWidth="1"/>
    <col min="144" max="144" width="2.453125" style="1" customWidth="1"/>
    <col min="145" max="146" width="10.453125" style="1" customWidth="1"/>
    <col min="147" max="147" width="12" style="1" customWidth="1"/>
    <col min="148" max="148" width="11.453125" style="1" customWidth="1"/>
    <col min="149" max="149" width="10.36328125" style="1" customWidth="1"/>
    <col min="150" max="150" width="9.6328125" style="1" customWidth="1"/>
    <col min="151" max="151" width="8.36328125" style="1" customWidth="1"/>
    <col min="152" max="152" width="15.453125" style="1" customWidth="1"/>
    <col min="153" max="153" width="8.36328125" style="1" customWidth="1"/>
    <col min="154" max="154" width="7.453125" style="1" customWidth="1"/>
    <col min="155" max="155" width="5" style="1" customWidth="1"/>
    <col min="156" max="159" width="10.6328125" style="1"/>
    <col min="160" max="160" width="10.453125" style="1" customWidth="1"/>
    <col min="161" max="163" width="10.6328125" style="1"/>
    <col min="164" max="165" width="9" style="1" customWidth="1"/>
    <col min="166" max="168" width="10.6328125" style="1"/>
    <col min="169" max="169" width="10.453125" style="1" customWidth="1"/>
    <col min="170" max="16384" width="10.6328125" style="1"/>
  </cols>
  <sheetData>
    <row r="1" spans="1:172" ht="22.2">
      <c r="A1" s="3" t="s">
        <v>21</v>
      </c>
    </row>
    <row r="2" spans="1:172">
      <c r="A2" s="4"/>
      <c r="BW2" s="97" t="s">
        <v>152</v>
      </c>
      <c r="CW2" s="96" t="s">
        <v>116</v>
      </c>
      <c r="CX2" s="96" t="s">
        <v>117</v>
      </c>
      <c r="CY2" s="96" t="s">
        <v>118</v>
      </c>
      <c r="CZ2" s="96" t="s">
        <v>132</v>
      </c>
      <c r="DA2" s="96" t="s">
        <v>120</v>
      </c>
      <c r="DB2" s="96" t="s">
        <v>121</v>
      </c>
      <c r="DC2" s="96" t="s">
        <v>122</v>
      </c>
      <c r="DD2" s="96" t="s">
        <v>123</v>
      </c>
      <c r="DE2" s="96" t="s">
        <v>124</v>
      </c>
      <c r="DF2" s="96" t="s">
        <v>125</v>
      </c>
      <c r="DG2" s="96" t="s">
        <v>18</v>
      </c>
    </row>
    <row r="3" spans="1:172" ht="22.2">
      <c r="A3" s="5" t="s">
        <v>19</v>
      </c>
      <c r="BW3" s="8" t="s">
        <v>116</v>
      </c>
      <c r="BX3" s="8" t="s">
        <v>16</v>
      </c>
      <c r="BY3" s="8" t="s">
        <v>118</v>
      </c>
      <c r="BZ3" s="8" t="s">
        <v>132</v>
      </c>
      <c r="CA3" s="8" t="s">
        <v>120</v>
      </c>
      <c r="CB3" s="8" t="s">
        <v>121</v>
      </c>
      <c r="CC3" s="8" t="s">
        <v>122</v>
      </c>
      <c r="CD3" s="8" t="s">
        <v>123</v>
      </c>
      <c r="CE3" s="8" t="s">
        <v>124</v>
      </c>
      <c r="CF3" s="8" t="s">
        <v>17</v>
      </c>
      <c r="CG3" s="8" t="s">
        <v>125</v>
      </c>
      <c r="CW3" s="96">
        <v>60.084299999999999</v>
      </c>
      <c r="CX3" s="96">
        <v>79.878799999999998</v>
      </c>
      <c r="CY3" s="96">
        <v>101.961</v>
      </c>
      <c r="CZ3" s="96">
        <v>71.846400000000003</v>
      </c>
      <c r="DA3" s="96">
        <v>70.9375</v>
      </c>
      <c r="DB3" s="96">
        <v>40.304400000000001</v>
      </c>
      <c r="DC3" s="96">
        <v>56.077399999999997</v>
      </c>
      <c r="DD3" s="96">
        <v>61.978900000000003</v>
      </c>
      <c r="DE3" s="96">
        <v>94.195999999999998</v>
      </c>
      <c r="DF3" s="96">
        <f>52*2+3*15.9994</f>
        <v>151.9982</v>
      </c>
      <c r="DG3" s="96">
        <f>2*30.97+5*15.9994</f>
        <v>141.93700000000001</v>
      </c>
    </row>
    <row r="4" spans="1:172" ht="22.2">
      <c r="A4" s="5" t="s">
        <v>20</v>
      </c>
      <c r="BW4" s="96">
        <v>60.084299999999999</v>
      </c>
      <c r="BX4" s="96">
        <v>79.878799999999998</v>
      </c>
      <c r="BY4" s="96">
        <v>101.961</v>
      </c>
      <c r="BZ4" s="96">
        <v>71.846400000000003</v>
      </c>
      <c r="CA4" s="96">
        <v>70.9375</v>
      </c>
      <c r="CB4" s="96">
        <v>40.304400000000001</v>
      </c>
      <c r="CC4" s="96">
        <v>56.077399999999997</v>
      </c>
      <c r="CD4" s="96">
        <v>61.978900000000003</v>
      </c>
      <c r="CE4" s="96">
        <v>94.195999999999998</v>
      </c>
      <c r="CF4" s="8">
        <f>15.9994+58.69</f>
        <v>74.689399999999992</v>
      </c>
      <c r="CG4" s="96">
        <f>52*2+3*15.9994</f>
        <v>151.9982</v>
      </c>
    </row>
    <row r="5" spans="1:172">
      <c r="A5" s="4"/>
      <c r="BW5" s="97" t="s">
        <v>153</v>
      </c>
    </row>
    <row r="6" spans="1:172" ht="17.399999999999999">
      <c r="A6" s="6" t="s">
        <v>113</v>
      </c>
      <c r="BW6" s="8" t="s">
        <v>116</v>
      </c>
      <c r="BX6" s="8" t="s">
        <v>16</v>
      </c>
      <c r="BY6" s="8" t="s">
        <v>118</v>
      </c>
      <c r="BZ6" s="8" t="s">
        <v>132</v>
      </c>
      <c r="CA6" s="8" t="s">
        <v>120</v>
      </c>
      <c r="CB6" s="8" t="s">
        <v>121</v>
      </c>
      <c r="CC6" s="8" t="s">
        <v>122</v>
      </c>
      <c r="CD6" s="8" t="s">
        <v>123</v>
      </c>
      <c r="CE6" s="8" t="s">
        <v>124</v>
      </c>
      <c r="CF6" s="8" t="s">
        <v>17</v>
      </c>
      <c r="CG6" s="8" t="s">
        <v>125</v>
      </c>
      <c r="CH6" s="8" t="s">
        <v>18</v>
      </c>
      <c r="CX6" s="95" t="s">
        <v>151</v>
      </c>
    </row>
    <row r="7" spans="1:172" ht="17.399999999999999">
      <c r="A7" s="6" t="s">
        <v>15</v>
      </c>
      <c r="BW7" s="8">
        <v>60.08</v>
      </c>
      <c r="BX7" s="8">
        <v>79.900000000000006</v>
      </c>
      <c r="BY7" s="8">
        <f>0.5*101.96</f>
        <v>50.98</v>
      </c>
      <c r="BZ7" s="8">
        <v>71.849999999999994</v>
      </c>
      <c r="CA7" s="8">
        <v>70.94</v>
      </c>
      <c r="CB7" s="8">
        <v>40.299999999999997</v>
      </c>
      <c r="CC7" s="8">
        <v>56.08</v>
      </c>
      <c r="CD7" s="8">
        <f>0.5*61.98</f>
        <v>30.99</v>
      </c>
      <c r="CE7" s="8">
        <f>0.5*94.2</f>
        <v>47.1</v>
      </c>
      <c r="CF7" s="8">
        <f>15.9994+58.69</f>
        <v>74.689399999999992</v>
      </c>
      <c r="CG7" s="8">
        <f>(2*52+3*15.9994)/2</f>
        <v>75.999099999999999</v>
      </c>
      <c r="CH7" s="8">
        <f>5*15.9994+2*30.97</f>
        <v>141.93700000000001</v>
      </c>
    </row>
    <row r="8" spans="1:172" ht="17.399999999999999">
      <c r="A8" s="6"/>
    </row>
    <row r="9" spans="1:172" ht="17.399999999999999">
      <c r="A9" s="6"/>
    </row>
    <row r="10" spans="1:172" s="7" customFormat="1">
      <c r="N10" s="105"/>
      <c r="O10" s="110"/>
      <c r="BJ10" s="84"/>
      <c r="BK10" s="84"/>
      <c r="BN10" s="26"/>
      <c r="BQ10" s="66"/>
      <c r="BW10" s="8" t="s">
        <v>116</v>
      </c>
      <c r="BX10" s="8" t="s">
        <v>16</v>
      </c>
      <c r="BY10" s="8" t="s">
        <v>118</v>
      </c>
      <c r="BZ10" s="8" t="s">
        <v>132</v>
      </c>
      <c r="CA10" s="8" t="s">
        <v>120</v>
      </c>
      <c r="CB10" s="8" t="s">
        <v>121</v>
      </c>
      <c r="CC10" s="8" t="s">
        <v>122</v>
      </c>
      <c r="CD10" s="8" t="s">
        <v>123</v>
      </c>
      <c r="CE10" s="8" t="s">
        <v>124</v>
      </c>
      <c r="CF10" s="8" t="s">
        <v>17</v>
      </c>
      <c r="CG10" s="8" t="s">
        <v>125</v>
      </c>
      <c r="CH10" s="8" t="s">
        <v>18</v>
      </c>
      <c r="CW10" s="8" t="s">
        <v>116</v>
      </c>
      <c r="CX10" s="8" t="s">
        <v>16</v>
      </c>
      <c r="CY10" s="8" t="s">
        <v>118</v>
      </c>
      <c r="CZ10" s="8" t="s">
        <v>132</v>
      </c>
      <c r="DA10" s="8" t="s">
        <v>120</v>
      </c>
      <c r="DB10" s="8" t="s">
        <v>121</v>
      </c>
      <c r="DC10" s="8" t="s">
        <v>122</v>
      </c>
      <c r="DD10" s="8" t="s">
        <v>123</v>
      </c>
      <c r="DE10" s="8" t="s">
        <v>124</v>
      </c>
      <c r="DF10" s="8" t="s">
        <v>17</v>
      </c>
      <c r="DG10" s="8" t="s">
        <v>125</v>
      </c>
    </row>
    <row r="11" spans="1:172" s="8" customFormat="1" ht="17.399999999999999">
      <c r="A11" s="7"/>
      <c r="B11" s="7"/>
      <c r="C11" s="14" t="s">
        <v>25</v>
      </c>
      <c r="D11" s="15"/>
      <c r="E11" s="99"/>
      <c r="G11" s="99"/>
      <c r="H11" s="99"/>
      <c r="I11" s="99"/>
      <c r="J11" s="99"/>
      <c r="K11" s="99"/>
      <c r="L11" s="99"/>
      <c r="N11" s="46"/>
      <c r="O11" s="110" t="s">
        <v>177</v>
      </c>
      <c r="AB11" s="62" t="s">
        <v>114</v>
      </c>
      <c r="AC11" s="22"/>
      <c r="AD11" s="23"/>
      <c r="AE11" s="27"/>
      <c r="AF11" s="27"/>
      <c r="AG11" s="27"/>
      <c r="AH11" s="27"/>
      <c r="AI11" s="27"/>
      <c r="AJ11" s="27"/>
      <c r="AQ11" s="62" t="s">
        <v>129</v>
      </c>
      <c r="AR11" s="24"/>
      <c r="AS11" s="25"/>
      <c r="AT11" s="25"/>
      <c r="AU11" s="27"/>
      <c r="AV11" s="27"/>
      <c r="AW11" s="27"/>
      <c r="AX11" s="27"/>
      <c r="AY11" s="27"/>
      <c r="BE11" s="9"/>
      <c r="BJ11" s="27"/>
      <c r="BK11" s="27"/>
      <c r="BN11" s="10"/>
      <c r="BQ11" s="67"/>
      <c r="BW11" s="8">
        <f>BW4</f>
        <v>60.084299999999999</v>
      </c>
      <c r="BX11" s="8">
        <f>BX4</f>
        <v>79.878799999999998</v>
      </c>
      <c r="BY11" s="8">
        <f>BY4/2</f>
        <v>50.980499999999999</v>
      </c>
      <c r="BZ11" s="8">
        <f>BZ4</f>
        <v>71.846400000000003</v>
      </c>
      <c r="CA11" s="8">
        <f>CA4</f>
        <v>70.9375</v>
      </c>
      <c r="CB11" s="8">
        <f>CB4</f>
        <v>40.304400000000001</v>
      </c>
      <c r="CC11" s="8">
        <f>CC4</f>
        <v>56.077399999999997</v>
      </c>
      <c r="CD11" s="8">
        <f>CD4/2</f>
        <v>30.989450000000001</v>
      </c>
      <c r="CE11" s="8">
        <f>CE4/2</f>
        <v>47.097999999999999</v>
      </c>
      <c r="CF11" s="8">
        <f>15.9994+58.69</f>
        <v>74.689399999999992</v>
      </c>
      <c r="CG11" s="8">
        <f>CG4/2</f>
        <v>75.999099999999999</v>
      </c>
      <c r="CH11" s="8">
        <f>5*15.9994+2*30.97</f>
        <v>141.93700000000001</v>
      </c>
      <c r="CW11" s="96">
        <v>60.084299999999999</v>
      </c>
      <c r="CX11" s="96">
        <v>79.878799999999998</v>
      </c>
      <c r="CY11" s="96">
        <v>101.961</v>
      </c>
      <c r="CZ11" s="96">
        <v>71.846400000000003</v>
      </c>
      <c r="DA11" s="96">
        <v>70.9375</v>
      </c>
      <c r="DB11" s="96">
        <v>40.304400000000001</v>
      </c>
      <c r="DC11" s="96">
        <v>56.077399999999997</v>
      </c>
      <c r="DD11" s="96">
        <v>61.978900000000003</v>
      </c>
      <c r="DE11" s="96">
        <v>94.195999999999998</v>
      </c>
      <c r="DF11" s="8">
        <f>15.9994+58.69</f>
        <v>74.689399999999992</v>
      </c>
      <c r="DG11" s="96">
        <f>52*2+3*15.9994</f>
        <v>151.9982</v>
      </c>
      <c r="EC11" s="9"/>
      <c r="ED11" s="9"/>
      <c r="EE11" s="9"/>
      <c r="EF11" s="9"/>
      <c r="EG11" s="9"/>
      <c r="EH11" s="9"/>
      <c r="EI11" s="9"/>
      <c r="EJ11" s="9"/>
      <c r="EK11" s="9"/>
      <c r="EL11" s="9"/>
      <c r="EM11" s="9"/>
      <c r="EN11" s="9"/>
      <c r="EO11" s="9"/>
      <c r="EP11" s="9"/>
      <c r="EQ11" s="9"/>
      <c r="ER11" s="9"/>
      <c r="FF11" s="9"/>
      <c r="FG11" s="9"/>
      <c r="FH11" s="9"/>
      <c r="FI11" s="9"/>
    </row>
    <row r="12" spans="1:172" s="8" customFormat="1" ht="31.8">
      <c r="C12" s="16" t="s">
        <v>82</v>
      </c>
      <c r="D12" s="17"/>
      <c r="E12" s="100" t="s">
        <v>154</v>
      </c>
      <c r="F12" s="101"/>
      <c r="G12" s="102"/>
      <c r="H12" s="102"/>
      <c r="I12" s="102"/>
      <c r="J12" s="102"/>
      <c r="K12" s="102"/>
      <c r="L12" s="102"/>
      <c r="N12" s="107" t="s">
        <v>165</v>
      </c>
      <c r="O12" s="111"/>
      <c r="P12" s="108"/>
      <c r="Q12" s="124" t="s">
        <v>176</v>
      </c>
      <c r="R12" s="108"/>
      <c r="S12" s="108"/>
      <c r="T12" s="108"/>
      <c r="U12" s="108"/>
      <c r="V12" s="108"/>
      <c r="W12" s="108"/>
      <c r="X12" s="108"/>
      <c r="Y12" s="108"/>
      <c r="Z12" s="108"/>
      <c r="AB12" s="28"/>
      <c r="AC12" s="27"/>
      <c r="AD12" s="27"/>
      <c r="AE12" s="27"/>
      <c r="AF12" s="27"/>
      <c r="AG12" s="27"/>
      <c r="AH12" s="27"/>
      <c r="AI12" s="27"/>
      <c r="AJ12" s="27"/>
      <c r="AQ12" s="28"/>
      <c r="AR12" s="27"/>
      <c r="AS12" s="27"/>
      <c r="AT12" s="27"/>
      <c r="AU12" s="27"/>
      <c r="AV12" s="27"/>
      <c r="AW12" s="27"/>
      <c r="AX12" s="27"/>
      <c r="AY12" s="27"/>
      <c r="BE12" s="57" t="s">
        <v>3</v>
      </c>
      <c r="BF12" s="39"/>
      <c r="BG12" s="39"/>
      <c r="BH12" s="39"/>
      <c r="BI12" s="39"/>
      <c r="BJ12" s="86" t="s">
        <v>144</v>
      </c>
      <c r="BK12" s="87"/>
      <c r="BM12" s="57" t="s">
        <v>14</v>
      </c>
      <c r="BN12" s="56"/>
      <c r="BO12" s="39"/>
      <c r="BQ12" s="68" t="s">
        <v>85</v>
      </c>
      <c r="BW12"/>
      <c r="BX12"/>
      <c r="BY12"/>
      <c r="BZ12"/>
      <c r="CA12"/>
      <c r="CB12"/>
      <c r="CC12"/>
      <c r="CD12"/>
      <c r="CE12"/>
      <c r="CF12"/>
      <c r="CG12"/>
      <c r="CH12"/>
      <c r="EC12" s="9"/>
      <c r="ED12" s="9"/>
      <c r="EE12" s="9"/>
      <c r="EF12" s="9"/>
      <c r="EG12" s="9"/>
      <c r="EH12" s="9"/>
      <c r="EI12" s="9"/>
      <c r="EJ12" s="9"/>
      <c r="EK12" s="9"/>
      <c r="EL12" s="9"/>
      <c r="EM12" s="9"/>
      <c r="EN12" s="9"/>
      <c r="EO12" s="9"/>
      <c r="EP12" s="9"/>
      <c r="EQ12" s="9"/>
      <c r="ER12" s="9"/>
      <c r="FF12" s="9"/>
      <c r="FG12" s="9"/>
      <c r="FH12" s="9"/>
      <c r="FI12" s="9"/>
    </row>
    <row r="13" spans="1:172" s="8" customFormat="1" ht="17.399999999999999">
      <c r="A13" s="4" t="s">
        <v>22</v>
      </c>
      <c r="B13" s="11"/>
      <c r="C13" s="18" t="s">
        <v>130</v>
      </c>
      <c r="D13" s="19" t="s">
        <v>26</v>
      </c>
      <c r="E13" s="99"/>
      <c r="G13" s="99"/>
      <c r="H13" s="99"/>
      <c r="I13" s="99"/>
      <c r="J13" s="99"/>
      <c r="K13" s="99"/>
      <c r="L13" s="99"/>
      <c r="N13" s="46"/>
      <c r="O13" s="110" t="s">
        <v>168</v>
      </c>
      <c r="Q13" s="122"/>
      <c r="R13" s="123" t="s">
        <v>169</v>
      </c>
      <c r="S13" s="122"/>
      <c r="T13" s="120" t="s">
        <v>175</v>
      </c>
      <c r="U13" s="121"/>
      <c r="V13" s="121"/>
      <c r="AB13" s="28"/>
      <c r="AC13" s="27"/>
      <c r="AD13" s="27"/>
      <c r="AE13" s="27"/>
      <c r="AF13" s="27"/>
      <c r="AG13" s="27"/>
      <c r="AH13" s="27"/>
      <c r="AI13" s="27"/>
      <c r="AJ13" s="27"/>
      <c r="AQ13" s="28"/>
      <c r="AR13" s="27"/>
      <c r="AS13" s="27"/>
      <c r="AT13" s="27"/>
      <c r="AU13" s="27"/>
      <c r="AV13" s="27"/>
      <c r="AW13" s="27"/>
      <c r="AX13" s="27"/>
      <c r="AY13" s="27"/>
      <c r="BE13" s="39" t="s">
        <v>4</v>
      </c>
      <c r="BF13" s="39"/>
      <c r="BG13" s="39"/>
      <c r="BH13" s="85" t="s">
        <v>147</v>
      </c>
      <c r="BI13" s="85" t="s">
        <v>147</v>
      </c>
      <c r="BJ13" s="87"/>
      <c r="BK13" s="87"/>
      <c r="BM13" s="39" t="s">
        <v>4</v>
      </c>
      <c r="BN13" s="39"/>
      <c r="BO13" s="39"/>
      <c r="BQ13" s="68" t="s">
        <v>84</v>
      </c>
      <c r="BW13" s="8" t="s">
        <v>43</v>
      </c>
      <c r="CJ13" s="42" t="s">
        <v>44</v>
      </c>
      <c r="CK13" s="43"/>
      <c r="CL13" s="43"/>
      <c r="CM13" s="43"/>
      <c r="CN13" s="43"/>
      <c r="CO13" s="43"/>
      <c r="CP13" s="43"/>
      <c r="CQ13" s="43"/>
      <c r="CR13" s="43"/>
      <c r="CS13" s="43"/>
      <c r="CT13" s="43"/>
      <c r="CU13" s="53"/>
      <c r="CW13" s="8" t="s">
        <v>45</v>
      </c>
      <c r="DL13" s="8" t="s">
        <v>46</v>
      </c>
      <c r="DY13" s="42" t="s">
        <v>47</v>
      </c>
      <c r="DZ13" s="43"/>
      <c r="EA13" s="43"/>
      <c r="EB13" s="43"/>
      <c r="EC13" s="44"/>
      <c r="ED13" s="44"/>
      <c r="EE13" s="44"/>
      <c r="EF13" s="44"/>
      <c r="EG13" s="44"/>
      <c r="EH13" s="44"/>
      <c r="EI13" s="44"/>
      <c r="EJ13" s="44"/>
      <c r="EK13" s="44"/>
      <c r="EL13" s="45"/>
      <c r="EM13" s="9"/>
      <c r="EN13" s="9"/>
      <c r="EO13" s="9"/>
      <c r="EP13" s="9"/>
      <c r="EQ13" s="9"/>
      <c r="ER13" s="9"/>
      <c r="FF13" s="9"/>
      <c r="FG13" s="9"/>
      <c r="FH13" s="9"/>
      <c r="FI13" s="9"/>
      <c r="FL13" s="8" t="s">
        <v>48</v>
      </c>
      <c r="FN13" s="8" t="s">
        <v>48</v>
      </c>
    </row>
    <row r="14" spans="1:172" s="8" customFormat="1">
      <c r="A14" s="12"/>
      <c r="B14" s="13"/>
      <c r="C14" s="13" t="s">
        <v>27</v>
      </c>
      <c r="D14" s="20"/>
      <c r="E14" s="20"/>
      <c r="F14" s="29"/>
      <c r="G14" s="20"/>
      <c r="H14" s="20"/>
      <c r="I14" s="20"/>
      <c r="J14" s="20"/>
      <c r="K14" s="20"/>
      <c r="L14" s="20"/>
      <c r="M14" s="29"/>
      <c r="N14" s="106"/>
      <c r="O14" s="112"/>
      <c r="P14" s="29"/>
      <c r="Q14" s="29"/>
      <c r="R14" s="29"/>
      <c r="S14" s="29"/>
      <c r="T14" s="29"/>
      <c r="U14" s="29"/>
      <c r="V14" s="29"/>
      <c r="W14" s="29"/>
      <c r="X14" s="29"/>
      <c r="Y14" s="29"/>
      <c r="Z14" s="29"/>
      <c r="AA14" s="29" t="s">
        <v>6</v>
      </c>
      <c r="AB14" s="32" t="s">
        <v>115</v>
      </c>
      <c r="AC14" s="33"/>
      <c r="AD14" s="33"/>
      <c r="AE14" s="33"/>
      <c r="AF14" s="33"/>
      <c r="AG14" s="33"/>
      <c r="AH14" s="33"/>
      <c r="AI14" s="33"/>
      <c r="AJ14" s="33"/>
      <c r="AK14" s="33"/>
      <c r="AL14" s="33"/>
      <c r="AM14" s="33"/>
      <c r="AN14" s="33"/>
      <c r="AO14" s="8" t="s">
        <v>128</v>
      </c>
      <c r="AQ14" s="32" t="s">
        <v>7</v>
      </c>
      <c r="AR14" s="34"/>
      <c r="AS14" s="34"/>
      <c r="AT14" s="34"/>
      <c r="AU14" s="34"/>
      <c r="AV14" s="34"/>
      <c r="AW14" s="34"/>
      <c r="AX14" s="34"/>
      <c r="AY14" s="34"/>
      <c r="AZ14" s="33"/>
      <c r="BA14" s="33"/>
      <c r="BB14" s="33"/>
      <c r="BC14" s="35"/>
      <c r="BD14" s="35"/>
      <c r="BE14" s="58" t="s">
        <v>56</v>
      </c>
      <c r="BF14" s="58" t="s">
        <v>8</v>
      </c>
      <c r="BG14" s="58" t="s">
        <v>11</v>
      </c>
      <c r="BH14" s="85" t="s">
        <v>150</v>
      </c>
      <c r="BI14" s="85" t="s">
        <v>148</v>
      </c>
      <c r="BJ14" s="88" t="s">
        <v>145</v>
      </c>
      <c r="BK14" s="88" t="s">
        <v>146</v>
      </c>
      <c r="BL14" s="59"/>
      <c r="BM14" s="58" t="s">
        <v>12</v>
      </c>
      <c r="BN14" s="58" t="s">
        <v>13</v>
      </c>
      <c r="BO14" s="60" t="s">
        <v>5</v>
      </c>
      <c r="BP14" s="37"/>
      <c r="BQ14" s="69"/>
      <c r="BR14" s="35"/>
      <c r="BS14" s="8" t="s">
        <v>50</v>
      </c>
      <c r="BT14" s="8" t="s">
        <v>50</v>
      </c>
      <c r="BW14" s="8" t="s">
        <v>49</v>
      </c>
      <c r="CJ14" s="46" t="s">
        <v>49</v>
      </c>
      <c r="CK14" s="47"/>
      <c r="CL14" s="47"/>
      <c r="CM14" s="47"/>
      <c r="CN14" s="47"/>
      <c r="CO14" s="47"/>
      <c r="CP14" s="47"/>
      <c r="CQ14" s="47"/>
      <c r="CR14" s="47"/>
      <c r="CS14" s="47"/>
      <c r="CT14" s="47"/>
      <c r="CU14" s="49"/>
      <c r="CW14" s="8" t="s">
        <v>51</v>
      </c>
      <c r="DL14" s="8" t="s">
        <v>51</v>
      </c>
      <c r="DY14" s="46" t="s">
        <v>51</v>
      </c>
      <c r="DZ14" s="47"/>
      <c r="EA14" s="47"/>
      <c r="EB14" s="47"/>
      <c r="EC14" s="47"/>
      <c r="ED14" s="47"/>
      <c r="EE14" s="47"/>
      <c r="EF14" s="47"/>
      <c r="EG14" s="47"/>
      <c r="EH14" s="48"/>
      <c r="EI14" s="47"/>
      <c r="EJ14" s="47"/>
      <c r="EK14" s="47"/>
      <c r="EL14" s="49"/>
      <c r="EM14" s="8" t="s">
        <v>52</v>
      </c>
      <c r="EO14" s="42" t="s">
        <v>53</v>
      </c>
      <c r="EP14" s="43"/>
      <c r="EQ14" s="43"/>
      <c r="ER14" s="43"/>
      <c r="ES14" s="43"/>
      <c r="ET14" s="53"/>
      <c r="EU14" s="54" t="s">
        <v>9</v>
      </c>
      <c r="EZ14" s="8" t="s">
        <v>54</v>
      </c>
      <c r="FC14" s="8" t="s">
        <v>55</v>
      </c>
      <c r="FF14" s="7" t="s">
        <v>173</v>
      </c>
      <c r="FG14" s="8" t="s">
        <v>57</v>
      </c>
      <c r="FJ14" s="8" t="s">
        <v>58</v>
      </c>
      <c r="FL14" s="8" t="s">
        <v>59</v>
      </c>
      <c r="FN14" s="8" t="s">
        <v>59</v>
      </c>
      <c r="FP14" s="8" t="s">
        <v>60</v>
      </c>
    </row>
    <row r="15" spans="1:172" s="29" customFormat="1">
      <c r="A15" s="12" t="s">
        <v>23</v>
      </c>
      <c r="B15" s="13" t="s">
        <v>24</v>
      </c>
      <c r="C15" s="91" t="s">
        <v>64</v>
      </c>
      <c r="D15" s="20" t="s">
        <v>62</v>
      </c>
      <c r="E15" s="20" t="s">
        <v>155</v>
      </c>
      <c r="F15" s="97" t="s">
        <v>156</v>
      </c>
      <c r="G15" s="97" t="s">
        <v>157</v>
      </c>
      <c r="H15" s="97" t="s">
        <v>164</v>
      </c>
      <c r="I15" s="97" t="s">
        <v>158</v>
      </c>
      <c r="J15" s="97" t="s">
        <v>159</v>
      </c>
      <c r="K15" s="97" t="s">
        <v>161</v>
      </c>
      <c r="L15" s="97" t="s">
        <v>162</v>
      </c>
      <c r="M15" s="97" t="s">
        <v>163</v>
      </c>
      <c r="N15" s="113" t="s">
        <v>156</v>
      </c>
      <c r="O15" s="113" t="s">
        <v>166</v>
      </c>
      <c r="P15" s="113" t="s">
        <v>167</v>
      </c>
      <c r="Q15" s="117" t="s">
        <v>170</v>
      </c>
      <c r="R15" s="117" t="s">
        <v>171</v>
      </c>
      <c r="S15" s="117" t="s">
        <v>172</v>
      </c>
      <c r="T15" s="117" t="s">
        <v>174</v>
      </c>
      <c r="U15" s="117"/>
      <c r="V15" s="97" t="s">
        <v>160</v>
      </c>
      <c r="W15" s="97"/>
      <c r="X15" s="97"/>
      <c r="Y15" s="97"/>
      <c r="Z15" s="97"/>
      <c r="AA15" s="29" t="s">
        <v>61</v>
      </c>
      <c r="AB15" s="21" t="s">
        <v>116</v>
      </c>
      <c r="AC15" s="21" t="s">
        <v>117</v>
      </c>
      <c r="AD15" s="21" t="s">
        <v>118</v>
      </c>
      <c r="AE15" s="21" t="s">
        <v>119</v>
      </c>
      <c r="AF15" s="21" t="s">
        <v>120</v>
      </c>
      <c r="AG15" s="21" t="s">
        <v>121</v>
      </c>
      <c r="AH15" s="21" t="s">
        <v>122</v>
      </c>
      <c r="AI15" s="21" t="s">
        <v>123</v>
      </c>
      <c r="AJ15" s="21" t="s">
        <v>124</v>
      </c>
      <c r="AK15" s="21" t="s">
        <v>17</v>
      </c>
      <c r="AL15" s="21" t="s">
        <v>125</v>
      </c>
      <c r="AM15" s="21" t="s">
        <v>18</v>
      </c>
      <c r="AN15" s="21" t="s">
        <v>126</v>
      </c>
      <c r="AO15" s="29" t="s">
        <v>127</v>
      </c>
      <c r="AQ15" s="21" t="s">
        <v>116</v>
      </c>
      <c r="AR15" s="21" t="s">
        <v>117</v>
      </c>
      <c r="AS15" s="21" t="s">
        <v>118</v>
      </c>
      <c r="AT15" s="21" t="s">
        <v>119</v>
      </c>
      <c r="AU15" s="21" t="s">
        <v>120</v>
      </c>
      <c r="AV15" s="21" t="s">
        <v>121</v>
      </c>
      <c r="AW15" s="21" t="s">
        <v>122</v>
      </c>
      <c r="AX15" s="21" t="s">
        <v>123</v>
      </c>
      <c r="AY15" s="21" t="s">
        <v>124</v>
      </c>
      <c r="AZ15" s="21" t="s">
        <v>17</v>
      </c>
      <c r="BA15" s="21" t="s">
        <v>125</v>
      </c>
      <c r="BB15" s="21" t="s">
        <v>18</v>
      </c>
      <c r="BC15" s="36" t="s">
        <v>127</v>
      </c>
      <c r="BD15" s="36"/>
      <c r="BE15" s="61" t="s">
        <v>106</v>
      </c>
      <c r="BF15" s="61" t="s">
        <v>106</v>
      </c>
      <c r="BG15" s="61" t="s">
        <v>106</v>
      </c>
      <c r="BH15" s="93" t="s">
        <v>106</v>
      </c>
      <c r="BI15" s="93" t="s">
        <v>149</v>
      </c>
      <c r="BJ15" s="89" t="s">
        <v>83</v>
      </c>
      <c r="BK15" s="89" t="s">
        <v>83</v>
      </c>
      <c r="BL15"/>
      <c r="BM15" s="61" t="s">
        <v>83</v>
      </c>
      <c r="BN15" s="61" t="s">
        <v>83</v>
      </c>
      <c r="BO15" s="61" t="s">
        <v>83</v>
      </c>
      <c r="BP15" s="63"/>
      <c r="BQ15" s="70" t="s">
        <v>67</v>
      </c>
      <c r="BR15" s="36"/>
      <c r="BS15" s="29" t="s">
        <v>65</v>
      </c>
      <c r="BT15" s="29" t="s">
        <v>66</v>
      </c>
      <c r="BU15" s="29" t="s">
        <v>86</v>
      </c>
      <c r="BV15" s="29" t="s">
        <v>87</v>
      </c>
      <c r="BW15" s="29" t="s">
        <v>116</v>
      </c>
      <c r="BX15" s="29" t="s">
        <v>117</v>
      </c>
      <c r="BY15" s="29" t="s">
        <v>131</v>
      </c>
      <c r="BZ15" s="29" t="s">
        <v>132</v>
      </c>
      <c r="CA15" s="29" t="s">
        <v>120</v>
      </c>
      <c r="CB15" s="29" t="s">
        <v>121</v>
      </c>
      <c r="CC15" s="29" t="s">
        <v>122</v>
      </c>
      <c r="CD15" s="29" t="s">
        <v>133</v>
      </c>
      <c r="CE15" s="29" t="s">
        <v>134</v>
      </c>
      <c r="CF15" s="29" t="s">
        <v>68</v>
      </c>
      <c r="CG15" s="29" t="s">
        <v>135</v>
      </c>
      <c r="CH15" s="29" t="s">
        <v>136</v>
      </c>
      <c r="CI15" s="29" t="s">
        <v>52</v>
      </c>
      <c r="CJ15" s="50" t="s">
        <v>116</v>
      </c>
      <c r="CK15" s="51" t="s">
        <v>117</v>
      </c>
      <c r="CL15" s="51" t="s">
        <v>131</v>
      </c>
      <c r="CM15" s="51" t="s">
        <v>132</v>
      </c>
      <c r="CN15" s="51" t="s">
        <v>120</v>
      </c>
      <c r="CO15" s="51" t="s">
        <v>121</v>
      </c>
      <c r="CP15" s="51" t="s">
        <v>122</v>
      </c>
      <c r="CQ15" s="103" t="s">
        <v>133</v>
      </c>
      <c r="CR15" s="51" t="s">
        <v>134</v>
      </c>
      <c r="CS15" s="51" t="s">
        <v>68</v>
      </c>
      <c r="CT15" s="51" t="s">
        <v>135</v>
      </c>
      <c r="CU15" s="52" t="s">
        <v>136</v>
      </c>
      <c r="CW15" s="29" t="s">
        <v>116</v>
      </c>
      <c r="CX15" s="29" t="s">
        <v>117</v>
      </c>
      <c r="CY15" s="29" t="s">
        <v>131</v>
      </c>
      <c r="CZ15" s="29" t="s">
        <v>132</v>
      </c>
      <c r="DA15" s="29" t="s">
        <v>120</v>
      </c>
      <c r="DB15" s="29" t="s">
        <v>121</v>
      </c>
      <c r="DC15" s="29" t="s">
        <v>122</v>
      </c>
      <c r="DD15" s="29" t="s">
        <v>133</v>
      </c>
      <c r="DE15" s="29" t="s">
        <v>134</v>
      </c>
      <c r="DF15" s="29" t="s">
        <v>68</v>
      </c>
      <c r="DG15" s="29" t="s">
        <v>135</v>
      </c>
      <c r="DH15" s="29" t="s">
        <v>69</v>
      </c>
      <c r="DJ15" s="29" t="s">
        <v>70</v>
      </c>
      <c r="DL15" s="29" t="s">
        <v>116</v>
      </c>
      <c r="DM15" s="29" t="s">
        <v>117</v>
      </c>
      <c r="DN15" s="29" t="s">
        <v>131</v>
      </c>
      <c r="DO15" s="29" t="s">
        <v>132</v>
      </c>
      <c r="DP15" s="29" t="s">
        <v>120</v>
      </c>
      <c r="DQ15" s="29" t="s">
        <v>121</v>
      </c>
      <c r="DR15" s="29" t="s">
        <v>122</v>
      </c>
      <c r="DS15" s="29" t="s">
        <v>133</v>
      </c>
      <c r="DT15" s="29" t="s">
        <v>134</v>
      </c>
      <c r="DU15" s="29" t="s">
        <v>68</v>
      </c>
      <c r="DV15" s="29" t="s">
        <v>135</v>
      </c>
      <c r="DY15" s="50" t="s">
        <v>137</v>
      </c>
      <c r="DZ15" s="51" t="s">
        <v>138</v>
      </c>
      <c r="EA15" s="51" t="s">
        <v>139</v>
      </c>
      <c r="EB15" s="51" t="s">
        <v>71</v>
      </c>
      <c r="EC15" s="51" t="s">
        <v>72</v>
      </c>
      <c r="ED15" s="51" t="s">
        <v>73</v>
      </c>
      <c r="EE15" s="51" t="s">
        <v>41</v>
      </c>
      <c r="EF15" s="51" t="s">
        <v>140</v>
      </c>
      <c r="EG15" s="51" t="s">
        <v>141</v>
      </c>
      <c r="EH15" s="51" t="s">
        <v>142</v>
      </c>
      <c r="EI15" s="51" t="s">
        <v>143</v>
      </c>
      <c r="EJ15" s="51" t="s">
        <v>0</v>
      </c>
      <c r="EK15" s="51" t="s">
        <v>1</v>
      </c>
      <c r="EL15" s="52" t="s">
        <v>2</v>
      </c>
      <c r="EM15" s="29" t="s">
        <v>74</v>
      </c>
      <c r="EO15" s="50" t="s">
        <v>75</v>
      </c>
      <c r="EP15" s="51" t="s">
        <v>76</v>
      </c>
      <c r="EQ15" s="51" t="s">
        <v>77</v>
      </c>
      <c r="ER15" s="51" t="s">
        <v>78</v>
      </c>
      <c r="ES15" s="51" t="s">
        <v>79</v>
      </c>
      <c r="ET15" s="98" t="s">
        <v>80</v>
      </c>
      <c r="EU15" s="55" t="s">
        <v>10</v>
      </c>
      <c r="EV15" s="7" t="s">
        <v>81</v>
      </c>
      <c r="EW15" s="29" t="s">
        <v>98</v>
      </c>
      <c r="EZ15" s="29" t="s">
        <v>99</v>
      </c>
      <c r="FA15" s="7" t="s">
        <v>100</v>
      </c>
      <c r="FB15" s="29" t="s">
        <v>101</v>
      </c>
      <c r="FC15" s="29" t="s">
        <v>102</v>
      </c>
      <c r="FD15" s="29" t="s">
        <v>103</v>
      </c>
      <c r="FE15" s="29" t="s">
        <v>104</v>
      </c>
      <c r="FF15" s="29" t="s">
        <v>105</v>
      </c>
      <c r="FG15" s="29" t="s">
        <v>106</v>
      </c>
      <c r="FJ15" s="29" t="s">
        <v>78</v>
      </c>
      <c r="FL15" s="29" t="s">
        <v>63</v>
      </c>
      <c r="FN15" s="29" t="s">
        <v>63</v>
      </c>
      <c r="FO15" s="29" t="s">
        <v>107</v>
      </c>
      <c r="FP15" s="29" t="s">
        <v>108</v>
      </c>
    </row>
    <row r="16" spans="1:172" s="29" customFormat="1">
      <c r="A16" s="29" t="s">
        <v>109</v>
      </c>
      <c r="B16" s="29" t="s">
        <v>110</v>
      </c>
      <c r="C16" s="92">
        <v>1</v>
      </c>
      <c r="D16" s="37">
        <v>1160</v>
      </c>
      <c r="E16" s="37">
        <f>FD16/FE16</f>
        <v>1467.5219922926372</v>
      </c>
      <c r="F16" s="29">
        <f t="shared" ref="F16:F29" si="0">10^4/(4.07-0.329*C16+0.12*AN16+0.567*EV16-3.06*CO16-6.17*CR16+1.89*CO16/(CO16+CM16)+2.57*EE16)+273.15</f>
        <v>1466.7434225122693</v>
      </c>
      <c r="G16" s="37">
        <f>273.15+(5573.8+587.9*C16-61*C16^2)/(5.3-0.633*LN(FO16)-3.97*FA16+0.06*FB16+24.7*CP16^2+0.081*AN16+0.156*C16)</f>
        <v>1441.9182701143586</v>
      </c>
      <c r="H16" s="37">
        <v>1160</v>
      </c>
      <c r="I16" s="37">
        <f>10*(-8.51+0.856*AG16-1.14*AS16+45.474*AS16/AD16+1.067*(AI16+AJ16))/10</f>
        <v>9.3179646835443037</v>
      </c>
      <c r="J16" s="37">
        <f>(-0.892+31.81*AS16/AD16)</f>
        <v>9.7381772151898733</v>
      </c>
      <c r="K16" s="37">
        <f t="shared" ref="K16:K29" si="1">(-13.97+0.0129*H16-19.64*CJ16+47.49*CO16+6.99*EE16+37.37*ER16+0.748*AN16+79.67*(CQ16+CR16)+0.001416*H16*LN(EO16/(CJ16^2*CL16*CQ16)))</f>
        <v>11.041023139069564</v>
      </c>
      <c r="L16" s="37">
        <f t="shared" ref="L16:L29" si="2">(1.788+0.0375*H16+0.001295*H16*EW16-33.42*CL16+9.795*CO16/(CO16+CM16)-26.2*DY16+14.21*EE16+36.08*(CQ16+CR16)+0.784*AN16)</f>
        <v>10.008219940426242</v>
      </c>
      <c r="M16" s="29">
        <f t="shared" ref="M16:M29" si="3">(2064+0.321*D16-343.4*LN(D16)+31.52*EA16-12.28*EH16-290*EL16-177.2*(EA16-0.1715)^2-372*(EA16-0.1715)*(EH16-0.0736)+1.54*LN(EL16))</f>
        <v>8.0617228394199625</v>
      </c>
      <c r="N16" s="114">
        <f>10^4/(4.07-0.329*P16+0.12*AN16+0.567*EV16-3.06*CO16-6.17*CR16+1.89*CO16/(CO16+CM16)+2.57*EE16)+273.15</f>
        <v>1475.0726008937695</v>
      </c>
      <c r="O16" s="115">
        <f>N16-273.15</f>
        <v>1201.9226008937694</v>
      </c>
      <c r="P16" s="116">
        <v>1.176471</v>
      </c>
      <c r="Q16" s="118">
        <v>1202.9511396642399</v>
      </c>
      <c r="R16" s="118">
        <f>Q16+273.15</f>
        <v>1476.1011396642398</v>
      </c>
      <c r="S16" s="118">
        <v>1.17840338383006</v>
      </c>
      <c r="T16" s="118">
        <v>1206.7262350710885</v>
      </c>
      <c r="U16" s="118">
        <f>T16+273.15</f>
        <v>1479.8762350710886</v>
      </c>
      <c r="V16" s="119">
        <f>BM16</f>
        <v>1.1582576480118465</v>
      </c>
      <c r="AA16" s="38">
        <v>4066</v>
      </c>
      <c r="AB16" s="30">
        <v>49.6</v>
      </c>
      <c r="AC16" s="30">
        <v>3.79</v>
      </c>
      <c r="AD16" s="30">
        <v>15.8</v>
      </c>
      <c r="AE16" s="30">
        <v>13</v>
      </c>
      <c r="AF16" s="30">
        <v>0.14000000000000001</v>
      </c>
      <c r="AG16" s="30">
        <v>4.26</v>
      </c>
      <c r="AH16" s="30">
        <v>6.59</v>
      </c>
      <c r="AI16" s="30">
        <v>3.65</v>
      </c>
      <c r="AJ16" s="30">
        <v>1.04</v>
      </c>
      <c r="AK16" s="30">
        <v>0</v>
      </c>
      <c r="AL16" s="30">
        <v>0</v>
      </c>
      <c r="AM16" s="30">
        <v>0.63</v>
      </c>
      <c r="AN16" s="30">
        <v>0</v>
      </c>
      <c r="AO16" s="29">
        <f>SUM(AB16:AM16)</f>
        <v>98.500000000000014</v>
      </c>
      <c r="AQ16" s="30">
        <v>51.3</v>
      </c>
      <c r="AR16" s="30">
        <v>0.93</v>
      </c>
      <c r="AS16" s="30">
        <v>5.28</v>
      </c>
      <c r="AT16" s="30">
        <v>18.600000000000001</v>
      </c>
      <c r="AU16" s="30">
        <v>0.24</v>
      </c>
      <c r="AV16" s="30">
        <v>22</v>
      </c>
      <c r="AW16" s="30">
        <v>2.21</v>
      </c>
      <c r="AX16" s="30">
        <v>0.28999999999999998</v>
      </c>
      <c r="AY16" s="30">
        <v>0</v>
      </c>
      <c r="AZ16" s="30">
        <v>0</v>
      </c>
      <c r="BA16" s="30">
        <v>0.05</v>
      </c>
      <c r="BB16" s="30">
        <v>0</v>
      </c>
      <c r="BC16" s="29">
        <f>SUM(AQ16:BB16)</f>
        <v>100.89999999999999</v>
      </c>
      <c r="BE16" s="40">
        <f>FF16-273.15</f>
        <v>1194.3719922926371</v>
      </c>
      <c r="BF16" s="41">
        <f ca="1">10^4/(4.07-0.329*BI16+0.12*AN16+0.567*EV16-3.06*CO16-6.17*CR16+1.89*CO16/(CO16+CM16)+2.57*EE16)</f>
        <v>1201.9225926742733</v>
      </c>
      <c r="BG16" s="40">
        <f ca="1">(5573.8+587.9*BI16-61*BI16^2)/(5.3-0.633*LN(FO16)-3.97*FA16+0.06*FB16+24.7*CP16^2+0.081*AN16+0.156*BI16)</f>
        <v>1177.9430018706121</v>
      </c>
      <c r="BH16" s="94">
        <f ca="1">BF16</f>
        <v>1201.9225926742733</v>
      </c>
      <c r="BI16" s="94">
        <f ca="1">BN16</f>
        <v>1.1764708270596704</v>
      </c>
      <c r="BJ16" s="90">
        <f>(-8.51+0.856*AG16-1.14*AS16+45.474*AS16/AD16+1.067*(AI16+AJ16))/10</f>
        <v>0.93179646835443042</v>
      </c>
      <c r="BK16" s="90">
        <f>(-0.892+31.81*AS16/AD16)/10</f>
        <v>0.97381772151898738</v>
      </c>
      <c r="BM16" s="40">
        <f>(-13.97+0.0129*BE16-19.64*CJ16+47.49*CO16+6.99*EE16+37.37*ER16+0.748*AN16+79.67*(CQ16+CR16)+0.001416*BE16*LN(EO16/(CJ16^2*CL16*CQ16)))/10</f>
        <v>1.1582576480118465</v>
      </c>
      <c r="BN16" s="40">
        <f ca="1">(1.788+0.0375*BH16+0.001295*BH16*EW16-33.42*CL16+9.795*CO16/(CO16+CM16)-26.2*DY16+14.21*EE16+36.08*(CQ16+CR16)+0.784*AN16)/10</f>
        <v>1.1764708270596704</v>
      </c>
      <c r="BO16" s="40">
        <f ca="1">(2064+0.321*BH16-343.4*LN(BH16)+31.52*EA16-12.28*EH16-290*EL16-177.2*(EA16-0.1715)^2-372*(EA16-0.1715)*(EH16-0.0736)+1.54*LN(EL16))/10</f>
        <v>0.93273405751866445</v>
      </c>
      <c r="BP16" s="64"/>
      <c r="BQ16" s="126">
        <f>BS16/BT16</f>
        <v>0.27704895104895105</v>
      </c>
      <c r="BS16" s="29">
        <f>(AT16/71.85)/(AV16/40.3)</f>
        <v>0.47420762953122036</v>
      </c>
      <c r="BT16" s="29">
        <f t="shared" ref="BT16:BT29" si="4">(AE16/71.85)/(AG16/40.3)</f>
        <v>1.7116384225090746</v>
      </c>
      <c r="BU16" s="29">
        <f>100*(CB16/(CB16+BZ16))</f>
        <v>36.87436542711913</v>
      </c>
      <c r="BV16" s="29">
        <f>100*(DB16/(DB16+CZ16))</f>
        <v>67.829574527491658</v>
      </c>
      <c r="BW16" s="29">
        <f>AB16/BW$11</f>
        <v>0.82550682957111932</v>
      </c>
      <c r="BX16" s="29">
        <f t="shared" ref="BX16:BX29" si="5">AC16/BX$11</f>
        <v>4.7446882026269802E-2</v>
      </c>
      <c r="BY16" s="29">
        <f>AD16/BY$11</f>
        <v>0.30992242131795494</v>
      </c>
      <c r="BZ16" s="29">
        <f t="shared" ref="BZ16:BZ29" si="6">AE16/BZ$11</f>
        <v>0.18094156422590416</v>
      </c>
      <c r="CA16" s="29">
        <f t="shared" ref="CA16:CA29" si="7">AF16/CA$11</f>
        <v>1.9735682819383262E-3</v>
      </c>
      <c r="CB16" s="29">
        <f t="shared" ref="CB16:CB29" si="8">AG16/CB$11</f>
        <v>0.10569565605740315</v>
      </c>
      <c r="CC16" s="29">
        <f t="shared" ref="CC16:CC29" si="9">AH16/CC$11</f>
        <v>0.11751614732494731</v>
      </c>
      <c r="CD16" s="29">
        <f t="shared" ref="CD16:CD29" si="10">AI16/CD$11</f>
        <v>0.11778201936465474</v>
      </c>
      <c r="CE16" s="29">
        <f>AJ16/CE$11</f>
        <v>2.208161705380271E-2</v>
      </c>
      <c r="CF16" s="29">
        <f t="shared" ref="CF16:CF29" si="11">AK16/CF$11</f>
        <v>0</v>
      </c>
      <c r="CG16" s="29">
        <f>AL16/CG$11</f>
        <v>0</v>
      </c>
      <c r="CH16" s="29">
        <f>AM16/(CH$11/2)</f>
        <v>8.8771779028724001E-3</v>
      </c>
      <c r="CI16" s="29">
        <f>SUM(BW16:CH16)</f>
        <v>1.7377438831268672</v>
      </c>
      <c r="CJ16" s="29">
        <f t="shared" ref="CJ16:CU16" si="12">BW16/$CI16</f>
        <v>0.47504516493288768</v>
      </c>
      <c r="CK16" s="29">
        <f t="shared" si="12"/>
        <v>2.7303725529963987E-2</v>
      </c>
      <c r="CL16" s="29">
        <f t="shared" si="12"/>
        <v>0.17834758293626432</v>
      </c>
      <c r="CM16" s="29">
        <f t="shared" si="12"/>
        <v>0.10412441441043713</v>
      </c>
      <c r="CN16" s="29">
        <f t="shared" si="12"/>
        <v>1.1357072242355534E-3</v>
      </c>
      <c r="CO16" s="29">
        <f t="shared" si="12"/>
        <v>6.0823494810533389E-2</v>
      </c>
      <c r="CP16" s="29">
        <f t="shared" si="12"/>
        <v>6.7625700464841065E-2</v>
      </c>
      <c r="CQ16" s="29">
        <f t="shared" si="12"/>
        <v>6.7778698868281875E-2</v>
      </c>
      <c r="CR16" s="29">
        <f t="shared" si="12"/>
        <v>1.2707060728690017E-2</v>
      </c>
      <c r="CS16" s="29">
        <f t="shared" si="12"/>
        <v>0</v>
      </c>
      <c r="CT16" s="29">
        <f t="shared" si="12"/>
        <v>0</v>
      </c>
      <c r="CU16" s="29">
        <f t="shared" si="12"/>
        <v>5.1084500938647845E-3</v>
      </c>
      <c r="CV16" s="29">
        <f>SUM(CJ16:CU16)</f>
        <v>0.99999999999999967</v>
      </c>
      <c r="CW16" s="29">
        <f>AQ16/CW$11</f>
        <v>0.85380041042335519</v>
      </c>
      <c r="CX16" s="29">
        <f t="shared" ref="CX16:CX29" si="13">AR16/CX$11</f>
        <v>1.1642638597475176E-2</v>
      </c>
      <c r="CY16" s="29">
        <f t="shared" ref="CY16:CY29" si="14">AS16/CY$11</f>
        <v>5.1784505840468419E-2</v>
      </c>
      <c r="CZ16" s="29">
        <f>AT16/CZ$11</f>
        <v>0.25888562266167825</v>
      </c>
      <c r="DA16" s="29">
        <f t="shared" ref="DA16:DA29" si="15">AU16/DA$11</f>
        <v>3.3832599118942732E-3</v>
      </c>
      <c r="DB16" s="29">
        <f t="shared" ref="DB16:DB29" si="16">AV16/DB$11</f>
        <v>0.54584611109457026</v>
      </c>
      <c r="DC16" s="29">
        <f t="shared" ref="DC16:DC29" si="17">AW16/DC$11</f>
        <v>3.9409815718988397E-2</v>
      </c>
      <c r="DD16" s="29">
        <f>AX16/DD$11</f>
        <v>4.6790117281849137E-3</v>
      </c>
      <c r="DE16" s="29">
        <f t="shared" ref="DE16:DE29" si="18">AY16/DE$11</f>
        <v>0</v>
      </c>
      <c r="DF16" s="29">
        <f t="shared" ref="DF16:DF29" si="19">AZ16/DF$11</f>
        <v>0</v>
      </c>
      <c r="DG16" s="29">
        <f t="shared" ref="DG16:DG29" si="20">BA16/DG$11</f>
        <v>3.2895126389654618E-4</v>
      </c>
      <c r="DH16" s="29">
        <f t="shared" ref="DH16:DH29" si="21">SUM(CW16:DG16)</f>
        <v>1.7697603272405118</v>
      </c>
      <c r="DJ16" s="29">
        <f>DB16/(DB16+CZ16+DA16+DC16+DD16+DG16)</f>
        <v>0.6402640799030469</v>
      </c>
      <c r="DL16" s="29">
        <f>2*CW16</f>
        <v>1.7076008208467104</v>
      </c>
      <c r="DM16" s="29">
        <f t="shared" ref="DL16:DM18" si="22">2*CX16</f>
        <v>2.3285277194950351E-2</v>
      </c>
      <c r="DN16" s="29">
        <f t="shared" ref="DN16:DN29" si="23">3*CY16</f>
        <v>0.15535351752140525</v>
      </c>
      <c r="DO16" s="29">
        <f t="shared" ref="DO16:DU18" si="24">CZ16</f>
        <v>0.25888562266167825</v>
      </c>
      <c r="DP16" s="29">
        <f t="shared" si="24"/>
        <v>3.3832599118942732E-3</v>
      </c>
      <c r="DQ16" s="29">
        <f t="shared" si="24"/>
        <v>0.54584611109457026</v>
      </c>
      <c r="DR16" s="29">
        <f t="shared" si="24"/>
        <v>3.9409815718988397E-2</v>
      </c>
      <c r="DS16" s="29">
        <f t="shared" si="24"/>
        <v>4.6790117281849137E-3</v>
      </c>
      <c r="DT16" s="29">
        <f>DE16</f>
        <v>0</v>
      </c>
      <c r="DU16" s="29">
        <f t="shared" si="24"/>
        <v>0</v>
      </c>
      <c r="DV16" s="29">
        <f t="shared" ref="DV16:DV29" si="25">3*DG16</f>
        <v>9.8685379168963853E-4</v>
      </c>
      <c r="DW16" s="29">
        <f t="shared" ref="DW16:DW29" si="26">SUM(DL16:DV16)</f>
        <v>2.7394302904700711</v>
      </c>
      <c r="DX16" s="29">
        <f t="shared" ref="DX16:DX29" si="27">6/DW16</f>
        <v>2.1902364228331699</v>
      </c>
      <c r="DY16" s="29">
        <f t="shared" ref="DY16:DY29" si="28">CW16*$DX16</f>
        <v>1.8700247567391417</v>
      </c>
      <c r="DZ16" s="29">
        <f t="shared" ref="DZ16:DZ29" si="29">CX16*$DX16</f>
        <v>2.5500131114073423E-2</v>
      </c>
      <c r="EA16" s="29">
        <f t="shared" ref="EA16:EA29" si="30">CY16*$DX16*2</f>
        <v>0.22684062166042188</v>
      </c>
      <c r="EB16" s="29">
        <f>DZ16+DY16</f>
        <v>1.8955248878532152</v>
      </c>
      <c r="EC16" s="29">
        <f t="shared" ref="EC16:EC29" si="31">IF(DY16&lt;2,2-DY16,0)</f>
        <v>0.1299752432608583</v>
      </c>
      <c r="ED16" s="29">
        <f t="shared" ref="ED16:ED29" si="32">EA16-EC16</f>
        <v>9.6865378399563579E-2</v>
      </c>
      <c r="EE16" s="29">
        <f t="shared" ref="EE16:EE29" si="33">CZ16*$DX16</f>
        <v>0.56702072010145199</v>
      </c>
      <c r="EF16" s="29">
        <f t="shared" ref="EF16:EF29" si="34">DA16*$DX16</f>
        <v>7.4101390869421788E-3</v>
      </c>
      <c r="EG16" s="29">
        <f t="shared" ref="EG16:EG29" si="35">DB16*$DX16</f>
        <v>1.1955320337811686</v>
      </c>
      <c r="EH16" s="29">
        <f t="shared" ref="EH16:EH29" si="36">DC16*$DX16</f>
        <v>8.6316813804871578E-2</v>
      </c>
      <c r="EI16" s="29">
        <f t="shared" ref="EI16:EI29" si="37">DD16*$DX16*2</f>
        <v>2.0496283819868347E-2</v>
      </c>
      <c r="EJ16" s="29">
        <f t="shared" ref="EJ16:EJ29" si="38">DE16*$DX16*2</f>
        <v>0</v>
      </c>
      <c r="EK16" s="29">
        <f t="shared" ref="EK16:EK29" si="39">DF16*$DX16</f>
        <v>0</v>
      </c>
      <c r="EL16" s="29">
        <f t="shared" ref="EL16:EL29" si="40">DG16*$DX16*2</f>
        <v>1.4409620790464426E-3</v>
      </c>
      <c r="EM16" s="31">
        <f t="shared" ref="EM16:EM29" si="41">EL16+EK16+EJ16+EI16+EH16+EG16+EF16+EE16+EA16+DZ16+DY16</f>
        <v>4.0005824621869861</v>
      </c>
      <c r="EO16" s="29">
        <f>EI16</f>
        <v>2.0496283819868347E-2</v>
      </c>
      <c r="EP16" s="29">
        <f>DZ16</f>
        <v>2.5500131114073423E-2</v>
      </c>
      <c r="EQ16" s="29">
        <f>EL16</f>
        <v>1.4409620790464426E-3</v>
      </c>
      <c r="ER16" s="31">
        <f>IF((ED16-EO16-EQ16)&gt;0,(ED16-EO16-EQ16),0)</f>
        <v>7.4928132500648795E-2</v>
      </c>
      <c r="ES16" s="29">
        <f>EH16</f>
        <v>8.6316813804871578E-2</v>
      </c>
      <c r="ET16" s="29">
        <f>((EE16+EG16+EF16)-EP16-ER16-ES16)/2</f>
        <v>0.79160890777498449</v>
      </c>
      <c r="EU16" s="29">
        <f>SUM(EO16:ET16)</f>
        <v>1.000291231093493</v>
      </c>
      <c r="EV16" s="29">
        <f>LN(ET16/(CJ16^2*(CM16+CN16+CO16)^2))</f>
        <v>4.8455307861964476</v>
      </c>
      <c r="EW16" s="29">
        <f>LN(ER16/(CJ16*CL16^2*(CM16+CN16+CO16)))</f>
        <v>3.3964252804120689</v>
      </c>
      <c r="EZ16" s="29">
        <f t="shared" ref="EZ16:EZ29" si="42">CJ16</f>
        <v>0.47504516493288768</v>
      </c>
      <c r="FA16" s="29">
        <f>CO16+CM16+CP16+CN16</f>
        <v>0.23370931691004715</v>
      </c>
      <c r="FB16" s="29">
        <f>(7/2)*LN(1-CL16)+7*LN(1-CK16)</f>
        <v>-0.88131617717798338</v>
      </c>
      <c r="FC16" s="29">
        <f>(0.5-(-0.089*CP16-0.025*CN16+0.129*CM16))/(CO16+0.072*CP16+0.352*CN16+0.264*CM16)</f>
        <v>5.2640406756499445</v>
      </c>
      <c r="FD16" s="29">
        <f>125.9*1000/8.3144+(C16*10^9-10^5)*6.5*(10^-6)/8.3144</f>
        <v>15924.101558741462</v>
      </c>
      <c r="FE16" s="29">
        <f>67.92/8.3144+2*LN(FC16)+2*LN(2*FA16)-FB16</f>
        <v>10.851013914867487</v>
      </c>
      <c r="FF16" s="29">
        <f>FD16/FE16</f>
        <v>1467.5219922926372</v>
      </c>
      <c r="FG16" s="29">
        <f t="shared" ref="FG16:FG29" si="43">D16</f>
        <v>1160</v>
      </c>
      <c r="FH16" s="29">
        <f t="shared" ref="FH16:FH29" si="44">1/(0.000407-0.0000329*C16+0.00001202*AN16+0.000056662*EV16-0.000306214*CO16-0.0006176*CR16+0.00018946*CO16/(CO16+CM16)+0.00025746*EE16)</f>
        <v>1193.2719892483544</v>
      </c>
      <c r="FJ16" s="29">
        <f t="shared" ref="FJ16:FJ29" si="45">0.1788+0.00375*FG16+0.0001295*FG16*EW16-3.3424*CL16+0.9795*CO16/(CO16+CM16)-2.622*DY16+1.4215*EE16+3.608*(CQ16+CR16)+0.0784*AN16</f>
        <v>0.99729411585602201</v>
      </c>
      <c r="FK16" s="29">
        <f t="shared" ref="FK16:FK29" si="46">C16</f>
        <v>1</v>
      </c>
      <c r="FL16" s="31">
        <f t="shared" ref="FL16:FL29" si="47">2064.1+0.321*FG16-343.4*LN(FG16)+31.52*EA16-12.28*EH16-290*EL16+1.54*LN(EL16)-177.2*(EA16-0.1715)^2-372*(EA16-0.1715)*(EH16-0.0736)</f>
        <v>8.1617228394198698</v>
      </c>
      <c r="FM16" s="31">
        <f t="shared" ref="FM16:FM29" si="48">2064.1+31.52*EA16-12.28*EH16-289.6*EL16+1.544*LN(EL16)-177.24*(EA16-0.17145)^2-371.87*(EA16-0.17145)*(EH16-0.07365)+0.321067*D16-343.43*LN(D16)</f>
        <v>8.0019453287377473</v>
      </c>
      <c r="FN16" s="31">
        <f t="shared" ref="FN16:FN29" si="49">3188.6+0.381*(273.15+FG16)-512.2*LN(FG16+273.15)-32.048*EA16-11.88*EH16-281*EL16-178*(EA16-0.1715)^2-363*(EA16-0.1715)*(EH16-0.0736)</f>
        <v>2.649267952256142</v>
      </c>
      <c r="FO16" s="31">
        <f>CO16/(CO16+CM16)</f>
        <v>0.36874365427119121</v>
      </c>
      <c r="FP16" s="31">
        <f t="shared" ref="FP16:FP29" si="50">(5573.8+587.9*C16-61*C16^2)/(5.3-0.633*LN(FO16)-3.97*FA16+0.06*FB16+24.7*CP16^2+0.081*AN16+0.156*C16)</f>
        <v>1168.7682701143588</v>
      </c>
    </row>
    <row r="17" spans="1:172" s="29" customFormat="1">
      <c r="A17" s="29" t="s">
        <v>109</v>
      </c>
      <c r="B17" s="29" t="s">
        <v>111</v>
      </c>
      <c r="C17" s="92">
        <v>0.7</v>
      </c>
      <c r="D17" s="37">
        <v>1120</v>
      </c>
      <c r="E17" s="37">
        <f t="shared" ref="E17:E29" si="51">FD17/FE17</f>
        <v>1447.5168615354407</v>
      </c>
      <c r="F17" s="29">
        <f t="shared" si="0"/>
        <v>1467.7427215420089</v>
      </c>
      <c r="G17" s="37">
        <f>273.15+(5573.8+587.9*C17-61*C17^2)/(5.3-0.633*LN(FO17)-3.97*FA17+0.06*FB17+24.7*CP17^2+0.081*AN17+0.156*C17)</f>
        <v>1419.3527230085342</v>
      </c>
      <c r="H17" s="37">
        <v>1120</v>
      </c>
      <c r="I17" s="37">
        <f t="shared" ref="I17:I29" si="52">10*(-8.51+0.856*AG17-1.14*AS17+45.474*AS17/AD17+1.067*(AI17+AJ17))/10</f>
        <v>4.946159999999999</v>
      </c>
      <c r="J17" s="37">
        <f t="shared" ref="J17:J29" si="53">(-0.892+31.81*AS17/AD17)</f>
        <v>4.3132727272727269</v>
      </c>
      <c r="K17" s="37">
        <f t="shared" si="1"/>
        <v>6.6596908676092896</v>
      </c>
      <c r="L17" s="37">
        <f t="shared" si="2"/>
        <v>6.3629407114565701</v>
      </c>
      <c r="M17" s="29">
        <f t="shared" si="3"/>
        <v>0.72302792626429735</v>
      </c>
      <c r="N17" s="114">
        <f t="shared" ref="N17:N29" si="54">10^4/(4.07-0.329*P17+0.12*AN17+0.567*EV17-3.06*CO17-6.17*CR17+1.89*CO17/(CO17+CM17)+2.57*EE17)+273.15</f>
        <v>1481.9745253207429</v>
      </c>
      <c r="O17" s="115">
        <f t="shared" ref="O17:O29" si="55">N17-273.15</f>
        <v>1208.8245253207429</v>
      </c>
      <c r="P17" s="116">
        <v>0.99955799999999995</v>
      </c>
      <c r="Q17" s="118">
        <v>1211.5431571163283</v>
      </c>
      <c r="R17" s="118">
        <f t="shared" ref="R17:R29" si="56">Q17+273.15</f>
        <v>1484.6931571163282</v>
      </c>
      <c r="S17" s="118">
        <v>1.0051420934611959</v>
      </c>
      <c r="T17" s="118">
        <v>1176.4744935757203</v>
      </c>
      <c r="U17" s="118">
        <f t="shared" ref="U17:U29" si="57">T17+273.15</f>
        <v>1449.6244935757204</v>
      </c>
      <c r="V17" s="119">
        <f t="shared" ref="V17:V29" si="58">BM17</f>
        <v>0.74026488129245638</v>
      </c>
      <c r="AA17" s="38">
        <v>4061</v>
      </c>
      <c r="AB17" s="30">
        <v>48.1</v>
      </c>
      <c r="AC17" s="30">
        <v>3.88</v>
      </c>
      <c r="AD17" s="30">
        <v>13.2</v>
      </c>
      <c r="AE17" s="30">
        <v>16.399999999999999</v>
      </c>
      <c r="AF17" s="30">
        <v>0.16</v>
      </c>
      <c r="AG17" s="30">
        <v>4.0199999999999996</v>
      </c>
      <c r="AH17" s="30">
        <v>6.51</v>
      </c>
      <c r="AI17" s="30">
        <v>3.36</v>
      </c>
      <c r="AJ17" s="30">
        <v>1.36</v>
      </c>
      <c r="AK17" s="30">
        <v>0</v>
      </c>
      <c r="AL17" s="30">
        <v>0</v>
      </c>
      <c r="AM17" s="30">
        <v>1.59</v>
      </c>
      <c r="AN17" s="30">
        <v>0</v>
      </c>
      <c r="AO17" s="29">
        <f t="shared" ref="AO17:AO29" si="59">SUM(AB17:AM17)</f>
        <v>98.580000000000013</v>
      </c>
      <c r="AQ17" s="30">
        <v>52.5</v>
      </c>
      <c r="AR17" s="30">
        <v>0.68</v>
      </c>
      <c r="AS17" s="30">
        <v>2.16</v>
      </c>
      <c r="AT17" s="30">
        <v>19.899999999999999</v>
      </c>
      <c r="AU17" s="30">
        <v>0.25</v>
      </c>
      <c r="AV17" s="30">
        <v>22.8</v>
      </c>
      <c r="AW17" s="30">
        <v>1.66</v>
      </c>
      <c r="AX17" s="30">
        <v>0.05</v>
      </c>
      <c r="AY17" s="30">
        <v>0</v>
      </c>
      <c r="AZ17" s="30">
        <v>0</v>
      </c>
      <c r="BA17" s="30">
        <v>0.01</v>
      </c>
      <c r="BB17" s="30">
        <v>0</v>
      </c>
      <c r="BC17" s="29">
        <f t="shared" ref="BC17:BC29" si="60">SUM(AQ17:BB17)</f>
        <v>100.01</v>
      </c>
      <c r="BE17" s="40">
        <f>FF17-273.15</f>
        <v>1174.3668615354409</v>
      </c>
      <c r="BF17" s="41">
        <f t="shared" ref="BF17:BF29" ca="1" si="61">10^4/(4.07-0.329*BI17+0.12*AN17+0.567*EV17-3.06*CO17-6.17*CR17+1.89*CO17/(CO17+CM17)+2.57*EE17)</f>
        <v>1208.8245488568809</v>
      </c>
      <c r="BG17" s="40">
        <f t="shared" ref="BG17:BG29" ca="1" si="62">(5573.8+587.9*BI17-61*BI17^2)/(5.3-0.633*LN(FO17)-3.97*FA17+0.06*FB17+24.7*CP17^2+0.081*AN17+0.156*BI17)</f>
        <v>1163.6543977569952</v>
      </c>
      <c r="BH17" s="94">
        <f t="shared" ref="BH17:BH29" ca="1" si="63">BF17</f>
        <v>1208.8245488568809</v>
      </c>
      <c r="BI17" s="94">
        <f t="shared" ref="BI17:BI29" ca="1" si="64">BN17</f>
        <v>0.99955848956772153</v>
      </c>
      <c r="BJ17" s="90">
        <f t="shared" ref="BJ17:BJ29" si="65">(-8.51+0.856*AG17-1.14*AS17+45.474*AS17/AD17+1.067*(AI17+AJ17))/10</f>
        <v>0.49461599999999989</v>
      </c>
      <c r="BK17" s="90">
        <f t="shared" ref="BK17:BK29" si="66">(-0.892+31.81*AS17/AD17)/10</f>
        <v>0.43132727272727267</v>
      </c>
      <c r="BM17" s="40">
        <f t="shared" ref="BM17:BM29" si="67">(-13.97+0.0129*BE17-19.64*CJ17+47.49*CO17+6.99*EE17+37.37*ER17+0.748*AN17+79.67*(CQ17+CR17)+0.001416*BE17*LN(EO17/(CJ17^2*CL17*CQ17)))/10</f>
        <v>0.74026488129245638</v>
      </c>
      <c r="BN17" s="40">
        <f t="shared" ref="BN17:BN29" ca="1" si="68">(1.788+0.0375*BH17+0.001295*BH17*EW17-33.42*CL17+9.795*CO17/(CO17+CM17)-26.2*DY17+14.21*EE17+36.08*(CQ17+CR17)+0.784*AN17)/10</f>
        <v>0.99955848956772153</v>
      </c>
      <c r="BO17" s="40">
        <f t="shared" ref="BO17:BO29" ca="1" si="69">(2064+0.321*BH17-343.4*LN(BH17)+31.52*EA17-12.28*EH17-290*EL17-177.2*(EA17-0.1715)^2-372*(EA17-0.1715)*(EH17-0.0736)+1.54*LN(EL17))/10</f>
        <v>0.30275042714223377</v>
      </c>
      <c r="BP17" s="64"/>
      <c r="BQ17" s="126">
        <f t="shared" ref="BQ17:BQ29" si="70">BS17/BT17</f>
        <v>0.21394415917843385</v>
      </c>
      <c r="BS17" s="29">
        <f t="shared" ref="BS17:BS29" si="71">(AT17/71.85)/(AV17/40.3)</f>
        <v>0.489549377968233</v>
      </c>
      <c r="BT17" s="29">
        <f t="shared" si="4"/>
        <v>2.288210997898469</v>
      </c>
      <c r="BU17" s="29">
        <f t="shared" ref="BU17:BU29" si="72">100*(CB17/(CB17+BZ17))</f>
        <v>30.408302972042478</v>
      </c>
      <c r="BV17" s="29">
        <f t="shared" ref="BV17:BV29" si="73">100*(DB17/(DB17+CZ17))</f>
        <v>67.130882987833218</v>
      </c>
      <c r="BW17" s="29">
        <f t="shared" ref="BW17:BW29" si="74">AB17/BW$11</f>
        <v>0.80054190528973468</v>
      </c>
      <c r="BX17" s="29">
        <f t="shared" si="5"/>
        <v>4.8573588987315786E-2</v>
      </c>
      <c r="BY17" s="29">
        <f t="shared" ref="BY17:BY29" si="75">AD17/BY$11</f>
        <v>0.25892252920234204</v>
      </c>
      <c r="BZ17" s="29">
        <f t="shared" si="6"/>
        <v>0.22826474256190982</v>
      </c>
      <c r="CA17" s="29">
        <f t="shared" si="7"/>
        <v>2.2555066079295153E-3</v>
      </c>
      <c r="CB17" s="29">
        <f t="shared" si="8"/>
        <v>9.974097120909875E-2</v>
      </c>
      <c r="CC17" s="29">
        <f t="shared" si="9"/>
        <v>0.11608954766091152</v>
      </c>
      <c r="CD17" s="29">
        <f t="shared" si="10"/>
        <v>0.1084239959082849</v>
      </c>
      <c r="CE17" s="29">
        <f t="shared" ref="CE17:CE29" si="76">AJ17/CE$11</f>
        <v>2.8875960762665083E-2</v>
      </c>
      <c r="CF17" s="29">
        <f t="shared" si="11"/>
        <v>0</v>
      </c>
      <c r="CG17" s="29">
        <f t="shared" ref="CG17:CG29" si="77">AL17/CG$11</f>
        <v>0</v>
      </c>
      <c r="CH17" s="29">
        <f t="shared" ref="CH17:CH29" si="78">AM17/(CH$11/2)</f>
        <v>2.2404306135820822E-2</v>
      </c>
      <c r="CI17" s="29">
        <f t="shared" ref="CI17:CI29" si="79">SUM(BW17:CH17)</f>
        <v>1.7140930543260131</v>
      </c>
      <c r="CJ17" s="29">
        <f t="shared" ref="CJ17:CJ29" si="80">BW17/$CI17</f>
        <v>0.46703526583305033</v>
      </c>
      <c r="CK17" s="29">
        <f t="shared" ref="CK17:CK29" si="81">BX17/$CI17</f>
        <v>2.8337778316484152E-2</v>
      </c>
      <c r="CL17" s="29">
        <f t="shared" ref="CL17:CL29" si="82">BY17/$CI17</f>
        <v>0.15105511836062555</v>
      </c>
      <c r="CM17" s="29">
        <f t="shared" ref="CM17:CM29" si="83">BZ17/$CI17</f>
        <v>0.13316939940093522</v>
      </c>
      <c r="CN17" s="29">
        <f t="shared" ref="CN17:CN29" si="84">CA17/$CI17</f>
        <v>1.3158600708620149E-3</v>
      </c>
      <c r="CO17" s="29">
        <f t="shared" ref="CO17:CO29" si="85">CB17/$CI17</f>
        <v>5.8188772749165139E-2</v>
      </c>
      <c r="CP17" s="29">
        <f t="shared" ref="CP17:CP29" si="86">CC17/$CI17</f>
        <v>6.7726514244909705E-2</v>
      </c>
      <c r="CQ17" s="29">
        <f t="shared" ref="CQ17:CQ29" si="87">CD17/$CI17</f>
        <v>6.3254439795228948E-2</v>
      </c>
      <c r="CR17" s="29">
        <f t="shared" ref="CR17:CR29" si="88">CE17/$CI17</f>
        <v>1.6846203705095347E-2</v>
      </c>
      <c r="CS17" s="29">
        <f t="shared" ref="CS17:CS29" si="89">CF17/$CI17</f>
        <v>0</v>
      </c>
      <c r="CT17" s="29">
        <f t="shared" ref="CT17:CT29" si="90">CG17/$CI17</f>
        <v>0</v>
      </c>
      <c r="CU17" s="29">
        <f t="shared" ref="CU17:CU29" si="91">CH17/$CI17</f>
        <v>1.3070647523643498E-2</v>
      </c>
      <c r="CV17" s="29">
        <f t="shared" ref="CV17:CV29" si="92">SUM(CJ17:CU17)</f>
        <v>0.99999999999999989</v>
      </c>
      <c r="CW17" s="29">
        <f t="shared" ref="CW17:CW29" si="93">AQ17/CW$11</f>
        <v>0.87377234984846297</v>
      </c>
      <c r="CX17" s="29">
        <f t="shared" si="13"/>
        <v>8.5128970390141064E-3</v>
      </c>
      <c r="CY17" s="29">
        <f t="shared" si="14"/>
        <v>2.1184570571100715E-2</v>
      </c>
      <c r="CZ17" s="29">
        <f t="shared" ref="CZ17:CZ29" si="94">AT17/CZ$11</f>
        <v>0.27697977908426863</v>
      </c>
      <c r="DA17" s="29">
        <f t="shared" si="15"/>
        <v>3.524229074889868E-3</v>
      </c>
      <c r="DB17" s="29">
        <f t="shared" si="16"/>
        <v>0.56569506058891839</v>
      </c>
      <c r="DC17" s="29">
        <f t="shared" si="17"/>
        <v>2.9601943028742417E-2</v>
      </c>
      <c r="DD17" s="29">
        <f t="shared" ref="DD17:DD29" si="95">AX17/DD$11</f>
        <v>8.0672616003188186E-4</v>
      </c>
      <c r="DE17" s="29">
        <f t="shared" si="18"/>
        <v>0</v>
      </c>
      <c r="DF17" s="29">
        <f t="shared" si="19"/>
        <v>0</v>
      </c>
      <c r="DG17" s="29">
        <f t="shared" si="20"/>
        <v>6.5790252779309236E-5</v>
      </c>
      <c r="DH17" s="29">
        <f t="shared" si="21"/>
        <v>1.7801433456482085</v>
      </c>
      <c r="DJ17" s="29">
        <f t="shared" ref="DJ17:DJ29" si="96">DB17/(DB17+CZ17+DA17+DC17+DD17+DG17)</f>
        <v>0.64527448633826512</v>
      </c>
      <c r="DL17" s="29">
        <f t="shared" si="22"/>
        <v>1.7475446996969259</v>
      </c>
      <c r="DM17" s="29">
        <f t="shared" si="22"/>
        <v>1.7025794078028213E-2</v>
      </c>
      <c r="DN17" s="29">
        <f t="shared" si="23"/>
        <v>6.3553711713302152E-2</v>
      </c>
      <c r="DO17" s="29">
        <f t="shared" si="24"/>
        <v>0.27697977908426863</v>
      </c>
      <c r="DP17" s="29">
        <f t="shared" si="24"/>
        <v>3.524229074889868E-3</v>
      </c>
      <c r="DQ17" s="29">
        <f t="shared" si="24"/>
        <v>0.56569506058891839</v>
      </c>
      <c r="DR17" s="29">
        <f t="shared" si="24"/>
        <v>2.9601943028742417E-2</v>
      </c>
      <c r="DS17" s="29">
        <f t="shared" si="24"/>
        <v>8.0672616003188186E-4</v>
      </c>
      <c r="DT17" s="29">
        <f t="shared" si="24"/>
        <v>0</v>
      </c>
      <c r="DU17" s="29">
        <f t="shared" si="24"/>
        <v>0</v>
      </c>
      <c r="DV17" s="29">
        <f t="shared" si="25"/>
        <v>1.9737075833792771E-4</v>
      </c>
      <c r="DW17" s="29">
        <f t="shared" si="26"/>
        <v>2.7049293141834458</v>
      </c>
      <c r="DX17" s="29">
        <f t="shared" si="27"/>
        <v>2.2181725668536583</v>
      </c>
      <c r="DY17" s="29">
        <f t="shared" si="28"/>
        <v>1.9381778561091179</v>
      </c>
      <c r="DZ17" s="29">
        <f t="shared" si="29"/>
        <v>1.8883074676390828E-2</v>
      </c>
      <c r="EA17" s="29">
        <f t="shared" si="30"/>
        <v>9.398206656278188E-2</v>
      </c>
      <c r="EB17" s="29">
        <f t="shared" ref="EB17:EB29" si="97">DZ17+DY17</f>
        <v>1.9570609307855087</v>
      </c>
      <c r="EC17" s="29">
        <f t="shared" si="31"/>
        <v>6.1822143890882142E-2</v>
      </c>
      <c r="ED17" s="29">
        <f t="shared" si="32"/>
        <v>3.2159922671899738E-2</v>
      </c>
      <c r="EE17" s="29">
        <f t="shared" si="33"/>
        <v>0.6143889475379114</v>
      </c>
      <c r="EF17" s="29">
        <f t="shared" si="34"/>
        <v>7.8173482532287522E-3</v>
      </c>
      <c r="EG17" s="29">
        <f t="shared" si="35"/>
        <v>1.2548092646029569</v>
      </c>
      <c r="EH17" s="29">
        <f t="shared" si="36"/>
        <v>6.5662217951921328E-2</v>
      </c>
      <c r="EI17" s="29">
        <f t="shared" si="37"/>
        <v>3.5789156742918288E-3</v>
      </c>
      <c r="EJ17" s="29">
        <f t="shared" si="38"/>
        <v>0</v>
      </c>
      <c r="EK17" s="29">
        <f t="shared" si="39"/>
        <v>0</v>
      </c>
      <c r="EL17" s="29">
        <f t="shared" si="40"/>
        <v>2.918682677628628E-4</v>
      </c>
      <c r="EM17" s="31">
        <f t="shared" si="41"/>
        <v>3.9975915596363634</v>
      </c>
      <c r="EO17" s="29">
        <f t="shared" ref="EO17:EO29" si="98">EI17</f>
        <v>3.5789156742918288E-3</v>
      </c>
      <c r="EP17" s="29">
        <f t="shared" ref="EP17:EP29" si="99">DZ17</f>
        <v>1.8883074676390828E-2</v>
      </c>
      <c r="EQ17" s="29">
        <f t="shared" ref="EQ17:EQ29" si="100">EL17</f>
        <v>2.918682677628628E-4</v>
      </c>
      <c r="ER17" s="31">
        <f t="shared" ref="ER17:ER29" si="101">IF((ED17-EO17-EQ17)&gt;0,(ED17-EO17-EQ17),0)</f>
        <v>2.8289138729845047E-2</v>
      </c>
      <c r="ES17" s="29">
        <f t="shared" ref="ES17:ES29" si="102">EH17</f>
        <v>6.5662217951921328E-2</v>
      </c>
      <c r="ET17" s="29">
        <f t="shared" ref="ET17:ET29" si="103">((EE17+EG17+EF17)-EP17-ER17-ES17)/2</f>
        <v>0.88209056451796997</v>
      </c>
      <c r="EU17" s="29">
        <f t="shared" ref="EU17:EU29" si="104">SUM(EO17:ET17)</f>
        <v>0.99879577981818191</v>
      </c>
      <c r="EV17" s="29">
        <f t="shared" ref="EV17:EV29" si="105">LN(ET17/(CJ17^2*(CM17+CN17+CO17)^2))</f>
        <v>4.6907514099126644</v>
      </c>
      <c r="EW17" s="29">
        <f t="shared" ref="EW17:EW29" si="106">LN(ER17/(CJ17*CL17^2*(CM17+CN17+CO17)))</f>
        <v>2.6230496132174435</v>
      </c>
      <c r="EZ17" s="29">
        <f t="shared" si="42"/>
        <v>0.46703526583305033</v>
      </c>
      <c r="FA17" s="29">
        <f t="shared" ref="FA17:FA29" si="107">CO17+CM17+CP17+CN17</f>
        <v>0.26040054646587213</v>
      </c>
      <c r="FB17" s="29">
        <f>(7/2)*LN(1-CL17)+7*LN(1-CK17)</f>
        <v>-0.77439286131325802</v>
      </c>
      <c r="FC17" s="29">
        <f t="shared" ref="FC17:FC29" si="108">(0.5-(-0.089*CP17-0.025*CN17+0.129*CM17))/(CO17+0.072*CP17+0.352*CN17+0.264*CM17)</f>
        <v>4.9539623376663862</v>
      </c>
      <c r="FD17" s="29">
        <f t="shared" ref="FD17:FD29" si="109">125.9*1000/8.3144+(C17*10^9-10^5)*6.5*(10^-6)/8.3144</f>
        <v>15689.568700086598</v>
      </c>
      <c r="FE17" s="29">
        <f t="shared" ref="FE17:FE29" si="110">67.92/8.3144+2*LN(FC17)+2*LN(2*FA17)-FB17</f>
        <v>10.838954016358764</v>
      </c>
      <c r="FF17" s="29">
        <f t="shared" ref="FF17:FF29" si="111">FD17/FE17</f>
        <v>1447.5168615354407</v>
      </c>
      <c r="FG17" s="29">
        <f t="shared" si="43"/>
        <v>1120</v>
      </c>
      <c r="FH17" s="29">
        <f t="shared" si="44"/>
        <v>1194.2764444252614</v>
      </c>
      <c r="FJ17" s="29">
        <f t="shared" si="45"/>
        <v>0.63266448785986451</v>
      </c>
      <c r="FK17" s="29">
        <f t="shared" si="46"/>
        <v>0.7</v>
      </c>
      <c r="FL17" s="31">
        <f t="shared" si="47"/>
        <v>0.82302792626420618</v>
      </c>
      <c r="FM17" s="31">
        <f t="shared" si="48"/>
        <v>0.65491562900342615</v>
      </c>
      <c r="FN17" s="31">
        <f t="shared" si="49"/>
        <v>6.242100986536804</v>
      </c>
      <c r="FO17" s="31">
        <f t="shared" ref="FO17:FO29" si="112">CO17/(CO17+CM17)</f>
        <v>0.30408302972042484</v>
      </c>
      <c r="FP17" s="31">
        <f t="shared" si="50"/>
        <v>1146.2027230085343</v>
      </c>
    </row>
    <row r="18" spans="1:172" s="29" customFormat="1">
      <c r="A18" s="29" t="s">
        <v>109</v>
      </c>
      <c r="B18" s="29" t="s">
        <v>112</v>
      </c>
      <c r="C18" s="92">
        <v>0.7</v>
      </c>
      <c r="D18" s="37">
        <v>1145</v>
      </c>
      <c r="E18" s="37">
        <f t="shared" si="51"/>
        <v>1455.0333740222713</v>
      </c>
      <c r="F18" s="29">
        <f t="shared" si="0"/>
        <v>1459.2329216118605</v>
      </c>
      <c r="G18" s="37">
        <f t="shared" ref="G18:G29" si="113">273.15+(5573.8+587.9*C18-61*C18^2)/(5.3-0.633*LN(FO18)-3.97*FA18+0.06*FB18+24.7*CP18^2+0.081*AN18+0.156*C18)</f>
        <v>1444.8301551389536</v>
      </c>
      <c r="H18" s="37">
        <v>1145</v>
      </c>
      <c r="I18" s="37">
        <f t="shared" si="52"/>
        <v>10.242499999999996</v>
      </c>
      <c r="J18" s="37">
        <f t="shared" si="53"/>
        <v>9.6075244755244746</v>
      </c>
      <c r="K18" s="37">
        <f t="shared" si="1"/>
        <v>9.7790634132335423</v>
      </c>
      <c r="L18" s="37">
        <f t="shared" si="2"/>
        <v>10.273016789289066</v>
      </c>
      <c r="M18" s="29">
        <f t="shared" si="3"/>
        <v>7.7192604457023783</v>
      </c>
      <c r="N18" s="114">
        <f t="shared" si="54"/>
        <v>1488.6628005415055</v>
      </c>
      <c r="O18" s="115">
        <f t="shared" si="55"/>
        <v>1215.5128005415054</v>
      </c>
      <c r="P18" s="116">
        <v>1.3204659999999999</v>
      </c>
      <c r="Q18" s="118">
        <v>1216.9073932189121</v>
      </c>
      <c r="R18" s="118">
        <f t="shared" si="56"/>
        <v>1490.0573932189122</v>
      </c>
      <c r="S18" s="118">
        <v>1.3233436559366087</v>
      </c>
      <c r="T18" s="118">
        <v>1208.1890464873863</v>
      </c>
      <c r="U18" s="118">
        <f t="shared" si="57"/>
        <v>1481.3390464873864</v>
      </c>
      <c r="V18" s="119">
        <f t="shared" si="58"/>
        <v>1.0319181084412183</v>
      </c>
      <c r="AA18" s="38">
        <v>4060</v>
      </c>
      <c r="AB18" s="30">
        <v>47.2</v>
      </c>
      <c r="AC18" s="30">
        <v>4.76</v>
      </c>
      <c r="AD18" s="30">
        <v>14.3</v>
      </c>
      <c r="AE18" s="30">
        <v>15</v>
      </c>
      <c r="AF18" s="30">
        <v>0.15</v>
      </c>
      <c r="AG18" s="30">
        <v>4.8</v>
      </c>
      <c r="AH18" s="30">
        <v>6.61</v>
      </c>
      <c r="AI18" s="30">
        <v>3.65</v>
      </c>
      <c r="AJ18" s="30">
        <v>1.05</v>
      </c>
      <c r="AK18" s="30">
        <v>0</v>
      </c>
      <c r="AL18" s="30">
        <v>0</v>
      </c>
      <c r="AM18" s="30">
        <v>0.81</v>
      </c>
      <c r="AN18" s="30">
        <v>0</v>
      </c>
      <c r="AO18" s="29">
        <f t="shared" si="59"/>
        <v>98.330000000000013</v>
      </c>
      <c r="AQ18" s="30">
        <v>50.2</v>
      </c>
      <c r="AR18" s="30">
        <v>1.24</v>
      </c>
      <c r="AS18" s="30">
        <v>4.72</v>
      </c>
      <c r="AT18" s="30">
        <v>19.3</v>
      </c>
      <c r="AU18" s="30">
        <v>0.26</v>
      </c>
      <c r="AV18" s="30">
        <v>22.1</v>
      </c>
      <c r="AW18" s="30">
        <v>1.96</v>
      </c>
      <c r="AX18" s="30">
        <v>0.11</v>
      </c>
      <c r="AY18" s="30">
        <v>0</v>
      </c>
      <c r="AZ18" s="30">
        <v>0</v>
      </c>
      <c r="BA18" s="30">
        <v>0.05</v>
      </c>
      <c r="BB18" s="30">
        <v>0</v>
      </c>
      <c r="BC18" s="29">
        <f t="shared" si="60"/>
        <v>99.940000000000012</v>
      </c>
      <c r="BE18" s="40">
        <f t="shared" ref="BE18:BE29" si="114">FF18-273.15</f>
        <v>1181.8833740222713</v>
      </c>
      <c r="BF18" s="41">
        <f t="shared" ca="1" si="61"/>
        <v>1215.5127801033932</v>
      </c>
      <c r="BG18" s="40">
        <f t="shared" ca="1" si="62"/>
        <v>1205.4452864155257</v>
      </c>
      <c r="BH18" s="94">
        <f t="shared" ca="1" si="63"/>
        <v>1215.5127801033932</v>
      </c>
      <c r="BI18" s="94">
        <f t="shared" ca="1" si="64"/>
        <v>1.3204655795389038</v>
      </c>
      <c r="BJ18" s="90">
        <f t="shared" si="65"/>
        <v>1.0242499999999997</v>
      </c>
      <c r="BK18" s="90">
        <f t="shared" si="66"/>
        <v>0.96075244755244749</v>
      </c>
      <c r="BM18" s="40">
        <f t="shared" si="67"/>
        <v>1.0319181084412183</v>
      </c>
      <c r="BN18" s="40">
        <f t="shared" ca="1" si="68"/>
        <v>1.3204655795389038</v>
      </c>
      <c r="BO18" s="40">
        <f t="shared" ca="1" si="69"/>
        <v>0.98318008497600329</v>
      </c>
      <c r="BP18" s="64"/>
      <c r="BQ18" s="126">
        <f t="shared" si="70"/>
        <v>0.27945701357466063</v>
      </c>
      <c r="BS18" s="29">
        <f t="shared" si="71"/>
        <v>0.48982766384215487</v>
      </c>
      <c r="BT18" s="29">
        <f t="shared" si="4"/>
        <v>1.752783576896312</v>
      </c>
      <c r="BU18" s="29">
        <f t="shared" si="72"/>
        <v>36.323181797154817</v>
      </c>
      <c r="BV18" s="29">
        <f t="shared" si="73"/>
        <v>67.118342226081637</v>
      </c>
      <c r="BW18" s="29">
        <f t="shared" si="74"/>
        <v>0.78556295072090387</v>
      </c>
      <c r="BX18" s="29">
        <f t="shared" si="5"/>
        <v>5.9590279273098741E-2</v>
      </c>
      <c r="BY18" s="29">
        <f t="shared" si="75"/>
        <v>0.28049940663587059</v>
      </c>
      <c r="BZ18" s="29">
        <f t="shared" si="6"/>
        <v>0.20877872795296631</v>
      </c>
      <c r="CA18" s="29">
        <f t="shared" si="7"/>
        <v>2.1145374449339205E-3</v>
      </c>
      <c r="CB18" s="29">
        <f t="shared" si="8"/>
        <v>0.11909369696608806</v>
      </c>
      <c r="CC18" s="29">
        <f t="shared" si="9"/>
        <v>0.11787279724095626</v>
      </c>
      <c r="CD18" s="29">
        <f t="shared" si="10"/>
        <v>0.11778201936465474</v>
      </c>
      <c r="CE18" s="29">
        <f t="shared" si="76"/>
        <v>2.2293940294704658E-2</v>
      </c>
      <c r="CF18" s="29">
        <f t="shared" si="11"/>
        <v>0</v>
      </c>
      <c r="CG18" s="29">
        <f t="shared" si="77"/>
        <v>0</v>
      </c>
      <c r="CH18" s="29">
        <f t="shared" si="78"/>
        <v>1.141351444655023E-2</v>
      </c>
      <c r="CI18" s="29">
        <f t="shared" si="79"/>
        <v>1.7250018703407275</v>
      </c>
      <c r="CJ18" s="29">
        <f t="shared" si="80"/>
        <v>0.45539831824398957</v>
      </c>
      <c r="CK18" s="29">
        <f t="shared" si="81"/>
        <v>3.4545051978018028E-2</v>
      </c>
      <c r="CL18" s="29">
        <f t="shared" si="82"/>
        <v>0.16260817536416092</v>
      </c>
      <c r="CM18" s="29">
        <f t="shared" si="83"/>
        <v>0.12103101541085734</v>
      </c>
      <c r="CN18" s="29">
        <f t="shared" si="84"/>
        <v>1.2258174795580082E-3</v>
      </c>
      <c r="CO18" s="29">
        <f t="shared" si="85"/>
        <v>6.9039749471439302E-2</v>
      </c>
      <c r="CP18" s="29">
        <f t="shared" si="86"/>
        <v>6.8331982282241618E-2</v>
      </c>
      <c r="CQ18" s="29">
        <f t="shared" si="87"/>
        <v>6.8279357483473385E-2</v>
      </c>
      <c r="CR18" s="29">
        <f t="shared" si="88"/>
        <v>1.2924009346320936E-2</v>
      </c>
      <c r="CS18" s="29">
        <f t="shared" si="89"/>
        <v>0</v>
      </c>
      <c r="CT18" s="29">
        <f t="shared" si="90"/>
        <v>0</v>
      </c>
      <c r="CU18" s="29">
        <f t="shared" si="91"/>
        <v>6.6165229399408124E-3</v>
      </c>
      <c r="CV18" s="29">
        <f t="shared" si="92"/>
        <v>1</v>
      </c>
      <c r="CW18" s="29">
        <f t="shared" si="93"/>
        <v>0.83549279928367315</v>
      </c>
      <c r="CX18" s="29">
        <f t="shared" si="13"/>
        <v>1.55235181299669E-2</v>
      </c>
      <c r="CY18" s="29">
        <f t="shared" si="14"/>
        <v>4.6292209766479339E-2</v>
      </c>
      <c r="CZ18" s="29">
        <f t="shared" si="94"/>
        <v>0.26862862996615</v>
      </c>
      <c r="DA18" s="29">
        <f t="shared" si="15"/>
        <v>3.6651982378854628E-3</v>
      </c>
      <c r="DB18" s="29">
        <f t="shared" si="16"/>
        <v>0.54832722978136383</v>
      </c>
      <c r="DC18" s="29">
        <f t="shared" si="17"/>
        <v>3.4951691768876587E-2</v>
      </c>
      <c r="DD18" s="29">
        <f t="shared" si="95"/>
        <v>1.7747975520701399E-3</v>
      </c>
      <c r="DE18" s="29">
        <f t="shared" si="18"/>
        <v>0</v>
      </c>
      <c r="DF18" s="29">
        <f t="shared" si="19"/>
        <v>0</v>
      </c>
      <c r="DG18" s="29">
        <f t="shared" si="20"/>
        <v>3.2895126389654618E-4</v>
      </c>
      <c r="DH18" s="29">
        <f t="shared" si="21"/>
        <v>1.7549850257503619</v>
      </c>
      <c r="DJ18" s="29">
        <f t="shared" si="96"/>
        <v>0.63931707432281537</v>
      </c>
      <c r="DL18" s="29">
        <f t="shared" si="22"/>
        <v>1.6709855985673463</v>
      </c>
      <c r="DM18" s="29">
        <f t="shared" si="22"/>
        <v>3.10470362599338E-2</v>
      </c>
      <c r="DN18" s="29">
        <f t="shared" si="23"/>
        <v>0.138876629299438</v>
      </c>
      <c r="DO18" s="29">
        <f t="shared" si="24"/>
        <v>0.26862862996615</v>
      </c>
      <c r="DP18" s="29">
        <f t="shared" si="24"/>
        <v>3.6651982378854628E-3</v>
      </c>
      <c r="DQ18" s="29">
        <f t="shared" si="24"/>
        <v>0.54832722978136383</v>
      </c>
      <c r="DR18" s="29">
        <f t="shared" si="24"/>
        <v>3.4951691768876587E-2</v>
      </c>
      <c r="DS18" s="29">
        <f t="shared" si="24"/>
        <v>1.7747975520701399E-3</v>
      </c>
      <c r="DT18" s="29">
        <f t="shared" si="24"/>
        <v>0</v>
      </c>
      <c r="DU18" s="29">
        <f t="shared" si="24"/>
        <v>0</v>
      </c>
      <c r="DV18" s="29">
        <f t="shared" si="25"/>
        <v>9.8685379168963853E-4</v>
      </c>
      <c r="DW18" s="29">
        <f t="shared" si="26"/>
        <v>2.699243665224754</v>
      </c>
      <c r="DX18" s="29">
        <f t="shared" si="27"/>
        <v>2.2228448944050432</v>
      </c>
      <c r="DY18" s="29">
        <f t="shared" si="28"/>
        <v>1.8571709031998904</v>
      </c>
      <c r="DZ18" s="29">
        <f t="shared" si="29"/>
        <v>3.4506373018401044E-2</v>
      </c>
      <c r="EA18" s="29">
        <f t="shared" si="30"/>
        <v>0.20580080426029176</v>
      </c>
      <c r="EB18" s="29">
        <f t="shared" si="97"/>
        <v>1.8916772762182914</v>
      </c>
      <c r="EC18" s="29">
        <f t="shared" si="31"/>
        <v>0.14282909680010958</v>
      </c>
      <c r="ED18" s="29">
        <f t="shared" si="32"/>
        <v>6.2971707460182186E-2</v>
      </c>
      <c r="EE18" s="29">
        <f t="shared" si="33"/>
        <v>0.59711977861127807</v>
      </c>
      <c r="EF18" s="29">
        <f t="shared" si="34"/>
        <v>8.1471671900660621E-3</v>
      </c>
      <c r="EG18" s="29">
        <f t="shared" si="35"/>
        <v>1.2188463831827656</v>
      </c>
      <c r="EH18" s="29">
        <f t="shared" si="36"/>
        <v>7.769218959926609E-2</v>
      </c>
      <c r="EI18" s="29">
        <f t="shared" si="37"/>
        <v>7.8901993544433589E-3</v>
      </c>
      <c r="EJ18" s="29">
        <f t="shared" si="38"/>
        <v>0</v>
      </c>
      <c r="EK18" s="29">
        <f t="shared" si="39"/>
        <v>0</v>
      </c>
      <c r="EL18" s="29">
        <f t="shared" si="40"/>
        <v>1.4624152749210474E-3</v>
      </c>
      <c r="EM18" s="31">
        <f t="shared" si="41"/>
        <v>4.0086362136913234</v>
      </c>
      <c r="EO18" s="29">
        <f t="shared" si="98"/>
        <v>7.8901993544433589E-3</v>
      </c>
      <c r="EP18" s="29">
        <f t="shared" si="99"/>
        <v>3.4506373018401044E-2</v>
      </c>
      <c r="EQ18" s="29">
        <f t="shared" si="100"/>
        <v>1.4624152749210474E-3</v>
      </c>
      <c r="ER18" s="31">
        <f t="shared" si="101"/>
        <v>5.3619092830817783E-2</v>
      </c>
      <c r="ES18" s="29">
        <f t="shared" si="102"/>
        <v>7.769218959926609E-2</v>
      </c>
      <c r="ET18" s="29">
        <f t="shared" si="103"/>
        <v>0.82914783676781245</v>
      </c>
      <c r="EU18" s="29">
        <f t="shared" si="104"/>
        <v>1.0043181068456617</v>
      </c>
      <c r="EV18" s="29">
        <f t="shared" si="105"/>
        <v>4.6936693643150145</v>
      </c>
      <c r="EW18" s="29">
        <f t="shared" si="106"/>
        <v>3.1474866297853006</v>
      </c>
      <c r="EZ18" s="29">
        <f t="shared" si="42"/>
        <v>0.45539831824398957</v>
      </c>
      <c r="FA18" s="29">
        <f t="shared" si="107"/>
        <v>0.25962856464409628</v>
      </c>
      <c r="FB18" s="29">
        <f t="shared" ref="FB18:FB29" si="115">(7/2)*LN(1-CL18)+7*LN(1-CK18)</f>
        <v>-0.86721203892677723</v>
      </c>
      <c r="FC18" s="29">
        <f t="shared" si="108"/>
        <v>4.612411516720182</v>
      </c>
      <c r="FD18" s="29">
        <f t="shared" si="109"/>
        <v>15689.568700086598</v>
      </c>
      <c r="FE18" s="29">
        <f t="shared" si="110"/>
        <v>10.782961394702998</v>
      </c>
      <c r="FF18" s="29">
        <f t="shared" si="111"/>
        <v>1455.0333740222713</v>
      </c>
      <c r="FG18" s="29">
        <f t="shared" si="43"/>
        <v>1145</v>
      </c>
      <c r="FH18" s="29">
        <f t="shared" si="44"/>
        <v>1185.7441594736429</v>
      </c>
      <c r="FJ18" s="29">
        <f t="shared" si="45"/>
        <v>1.0238208537416671</v>
      </c>
      <c r="FK18" s="29">
        <f t="shared" si="46"/>
        <v>0.7</v>
      </c>
      <c r="FL18" s="31">
        <f t="shared" si="47"/>
        <v>7.8192604457022874</v>
      </c>
      <c r="FM18" s="31">
        <f t="shared" si="48"/>
        <v>7.6590803593744567</v>
      </c>
      <c r="FN18" s="31">
        <f t="shared" si="49"/>
        <v>3.6343805880085203</v>
      </c>
      <c r="FO18" s="31">
        <f t="shared" si="112"/>
        <v>0.36323181797154819</v>
      </c>
      <c r="FP18" s="31">
        <f t="shared" si="50"/>
        <v>1171.6801551389535</v>
      </c>
    </row>
    <row r="19" spans="1:172" s="29" customFormat="1">
      <c r="A19" s="29" t="s">
        <v>40</v>
      </c>
      <c r="B19" s="29" t="s">
        <v>39</v>
      </c>
      <c r="C19" s="92">
        <v>2.2999999999999998</v>
      </c>
      <c r="D19" s="37">
        <v>1470</v>
      </c>
      <c r="E19" s="37">
        <f t="shared" si="51"/>
        <v>1721.8997367970828</v>
      </c>
      <c r="F19" s="29">
        <f t="shared" si="0"/>
        <v>1751.9707184516178</v>
      </c>
      <c r="G19" s="37">
        <f t="shared" si="113"/>
        <v>1761.8354545182392</v>
      </c>
      <c r="H19" s="37">
        <v>1470</v>
      </c>
      <c r="I19" s="37">
        <f t="shared" si="52"/>
        <v>18.287226666666669</v>
      </c>
      <c r="J19" s="37">
        <f t="shared" si="53"/>
        <v>12.532091880341882</v>
      </c>
      <c r="K19" s="37">
        <f t="shared" si="1"/>
        <v>17.013840197340727</v>
      </c>
      <c r="L19" s="37">
        <f t="shared" si="2"/>
        <v>20.481621942374506</v>
      </c>
      <c r="M19" s="29">
        <f t="shared" si="3"/>
        <v>22.20921683725873</v>
      </c>
      <c r="N19" s="114">
        <f t="shared" si="54"/>
        <v>1730.322800265496</v>
      </c>
      <c r="O19" s="115">
        <f t="shared" si="55"/>
        <v>1457.1728002654959</v>
      </c>
      <c r="P19" s="116">
        <v>1.994653</v>
      </c>
      <c r="Q19" s="118">
        <v>1457.1727954123473</v>
      </c>
      <c r="R19" s="118">
        <f t="shared" si="56"/>
        <v>1730.3227954123472</v>
      </c>
      <c r="S19" s="118">
        <v>1.994652930528672</v>
      </c>
      <c r="T19" s="118">
        <v>1390.3590638325663</v>
      </c>
      <c r="U19" s="118">
        <f t="shared" si="57"/>
        <v>1663.5090638325664</v>
      </c>
      <c r="V19" s="119">
        <f t="shared" si="58"/>
        <v>1.6650429832447209</v>
      </c>
      <c r="AA19" s="38">
        <v>2527</v>
      </c>
      <c r="AB19" s="30">
        <v>42.66</v>
      </c>
      <c r="AC19" s="30">
        <v>0.66</v>
      </c>
      <c r="AD19" s="30">
        <v>9.36</v>
      </c>
      <c r="AE19" s="30">
        <v>20.48</v>
      </c>
      <c r="AF19" s="30">
        <v>0.28000000000000003</v>
      </c>
      <c r="AG19" s="30">
        <v>13.96</v>
      </c>
      <c r="AH19" s="30">
        <v>11.13</v>
      </c>
      <c r="AI19" s="30">
        <v>0.11</v>
      </c>
      <c r="AJ19" s="30">
        <v>0.04</v>
      </c>
      <c r="AK19" s="30">
        <v>0</v>
      </c>
      <c r="AL19" s="30">
        <v>0.33</v>
      </c>
      <c r="AM19" s="30">
        <v>0</v>
      </c>
      <c r="AN19" s="30">
        <v>0</v>
      </c>
      <c r="AO19" s="29">
        <f t="shared" si="59"/>
        <v>99.01</v>
      </c>
      <c r="AQ19" s="30">
        <v>53.55</v>
      </c>
      <c r="AR19" s="30">
        <v>0.06</v>
      </c>
      <c r="AS19" s="30">
        <v>3.95</v>
      </c>
      <c r="AT19" s="30">
        <v>12.59</v>
      </c>
      <c r="AU19" s="30">
        <v>0.17</v>
      </c>
      <c r="AV19" s="30">
        <v>26.86</v>
      </c>
      <c r="AW19" s="30">
        <v>2.5099999999999998</v>
      </c>
      <c r="AX19" s="30">
        <v>0.01</v>
      </c>
      <c r="AY19" s="30">
        <v>0</v>
      </c>
      <c r="AZ19" s="30">
        <v>0</v>
      </c>
      <c r="BA19" s="30">
        <v>0.95</v>
      </c>
      <c r="BB19" s="30">
        <v>0</v>
      </c>
      <c r="BC19" s="29">
        <f t="shared" si="60"/>
        <v>100.65000000000002</v>
      </c>
      <c r="BE19" s="40">
        <f t="shared" si="114"/>
        <v>1448.7497367970827</v>
      </c>
      <c r="BF19" s="41">
        <f t="shared" ca="1" si="61"/>
        <v>1457.1727954123473</v>
      </c>
      <c r="BG19" s="40">
        <f t="shared" ca="1" si="62"/>
        <v>1482.1657927747137</v>
      </c>
      <c r="BH19" s="94">
        <f t="shared" ca="1" si="63"/>
        <v>1457.1727954123473</v>
      </c>
      <c r="BI19" s="94">
        <f t="shared" ca="1" si="64"/>
        <v>1.994652930528672</v>
      </c>
      <c r="BJ19" s="90">
        <f t="shared" si="65"/>
        <v>1.8287226666666669</v>
      </c>
      <c r="BK19" s="90">
        <f t="shared" si="66"/>
        <v>1.2532091880341882</v>
      </c>
      <c r="BM19" s="40">
        <f t="shared" si="67"/>
        <v>1.6650429832447209</v>
      </c>
      <c r="BN19" s="40">
        <f t="shared" ca="1" si="68"/>
        <v>1.994652930528672</v>
      </c>
      <c r="BO19" s="40">
        <f t="shared" ca="1" si="69"/>
        <v>2.110133925436366</v>
      </c>
      <c r="BP19" s="64"/>
      <c r="BQ19" s="126">
        <f t="shared" si="70"/>
        <v>0.31950318200856298</v>
      </c>
      <c r="BS19" s="29">
        <f t="shared" si="71"/>
        <v>0.26290448527922045</v>
      </c>
      <c r="BT19" s="29">
        <f t="shared" si="4"/>
        <v>0.82285404366387305</v>
      </c>
      <c r="BU19" s="29">
        <f t="shared" si="72"/>
        <v>54.855082995133451</v>
      </c>
      <c r="BV19" s="29">
        <f t="shared" si="73"/>
        <v>79.179926266194272</v>
      </c>
      <c r="BW19" s="29">
        <f t="shared" si="74"/>
        <v>0.71000244656257949</v>
      </c>
      <c r="BX19" s="29">
        <f t="shared" si="5"/>
        <v>8.2625177143372218E-3</v>
      </c>
      <c r="BY19" s="29">
        <f t="shared" si="75"/>
        <v>0.18359961161620619</v>
      </c>
      <c r="BZ19" s="29">
        <f t="shared" si="6"/>
        <v>0.28505255656511669</v>
      </c>
      <c r="CA19" s="29">
        <f t="shared" si="7"/>
        <v>3.9471365638766524E-3</v>
      </c>
      <c r="CB19" s="29">
        <f t="shared" si="8"/>
        <v>0.34636416867637282</v>
      </c>
      <c r="CC19" s="29">
        <f t="shared" si="9"/>
        <v>0.1984756782589778</v>
      </c>
      <c r="CD19" s="29">
        <f t="shared" si="10"/>
        <v>3.5495951041402797E-3</v>
      </c>
      <c r="CE19" s="29">
        <f t="shared" si="76"/>
        <v>8.492929636077965E-4</v>
      </c>
      <c r="CF19" s="29">
        <f t="shared" si="11"/>
        <v>0</v>
      </c>
      <c r="CG19" s="29">
        <f t="shared" si="77"/>
        <v>4.3421566834344096E-3</v>
      </c>
      <c r="CH19" s="29">
        <f t="shared" si="78"/>
        <v>0</v>
      </c>
      <c r="CI19" s="29">
        <f t="shared" si="79"/>
        <v>1.7444451607086491</v>
      </c>
      <c r="CJ19" s="29">
        <f t="shared" si="80"/>
        <v>0.40700760479862486</v>
      </c>
      <c r="CK19" s="29">
        <f t="shared" si="81"/>
        <v>4.7364731780853032E-3</v>
      </c>
      <c r="CL19" s="29">
        <f t="shared" si="82"/>
        <v>0.10524814178831635</v>
      </c>
      <c r="CM19" s="29">
        <f t="shared" si="83"/>
        <v>0.16340585705160218</v>
      </c>
      <c r="CN19" s="29">
        <f t="shared" si="84"/>
        <v>2.2626888209390313E-3</v>
      </c>
      <c r="CO19" s="29">
        <f t="shared" si="85"/>
        <v>0.19855262663325496</v>
      </c>
      <c r="CP19" s="29">
        <f t="shared" si="86"/>
        <v>0.11377581980183926</v>
      </c>
      <c r="CQ19" s="29">
        <f t="shared" si="87"/>
        <v>2.0347989057439451E-3</v>
      </c>
      <c r="CR19" s="29">
        <f t="shared" si="88"/>
        <v>4.8685563910922069E-4</v>
      </c>
      <c r="CS19" s="29">
        <f t="shared" si="89"/>
        <v>0</v>
      </c>
      <c r="CT19" s="29">
        <f t="shared" si="90"/>
        <v>2.4891333824850577E-3</v>
      </c>
      <c r="CU19" s="29">
        <f t="shared" si="91"/>
        <v>0</v>
      </c>
      <c r="CV19" s="29">
        <f t="shared" si="92"/>
        <v>1.0000000000000002</v>
      </c>
      <c r="CW19" s="29">
        <f t="shared" si="93"/>
        <v>0.89124779684543209</v>
      </c>
      <c r="CX19" s="29">
        <f t="shared" si="13"/>
        <v>7.511379740306564E-4</v>
      </c>
      <c r="CY19" s="29">
        <f t="shared" si="14"/>
        <v>3.8740302664744368E-2</v>
      </c>
      <c r="CZ19" s="29">
        <f t="shared" si="94"/>
        <v>0.17523494566185641</v>
      </c>
      <c r="DA19" s="29">
        <f t="shared" si="15"/>
        <v>2.3964757709251101E-3</v>
      </c>
      <c r="DB19" s="29">
        <f t="shared" si="16"/>
        <v>0.66642847927273441</v>
      </c>
      <c r="DC19" s="29">
        <f t="shared" si="17"/>
        <v>4.4759564459122568E-2</v>
      </c>
      <c r="DD19" s="29">
        <f t="shared" si="95"/>
        <v>1.6134523200637637E-4</v>
      </c>
      <c r="DE19" s="29">
        <f t="shared" si="18"/>
        <v>0</v>
      </c>
      <c r="DF19" s="29">
        <f t="shared" si="19"/>
        <v>0</v>
      </c>
      <c r="DG19" s="29">
        <f t="shared" si="20"/>
        <v>6.2500740140343765E-3</v>
      </c>
      <c r="DH19" s="29">
        <f t="shared" si="21"/>
        <v>1.8259701218948865</v>
      </c>
      <c r="DJ19" s="29">
        <f t="shared" si="96"/>
        <v>0.7444207867241277</v>
      </c>
      <c r="DL19" s="29">
        <f>2*CW19</f>
        <v>1.7824955936908642</v>
      </c>
      <c r="DM19" s="29">
        <f>2*CX19</f>
        <v>1.5022759480613128E-3</v>
      </c>
      <c r="DN19" s="29">
        <f t="shared" si="23"/>
        <v>0.1162209079942331</v>
      </c>
      <c r="DO19" s="29">
        <f t="shared" ref="DO19:DT19" si="116">CZ19</f>
        <v>0.17523494566185641</v>
      </c>
      <c r="DP19" s="29">
        <f t="shared" si="116"/>
        <v>2.3964757709251101E-3</v>
      </c>
      <c r="DQ19" s="29">
        <f t="shared" si="116"/>
        <v>0.66642847927273441</v>
      </c>
      <c r="DR19" s="29">
        <f t="shared" si="116"/>
        <v>4.4759564459122568E-2</v>
      </c>
      <c r="DS19" s="29">
        <f t="shared" si="116"/>
        <v>1.6134523200637637E-4</v>
      </c>
      <c r="DT19" s="29">
        <f t="shared" si="116"/>
        <v>0</v>
      </c>
      <c r="DU19" s="29">
        <f t="shared" ref="DU19:DU29" si="117">DF19</f>
        <v>0</v>
      </c>
      <c r="DV19" s="29">
        <f t="shared" si="25"/>
        <v>1.875022204210313E-2</v>
      </c>
      <c r="DW19" s="29">
        <f t="shared" si="26"/>
        <v>2.8079498100719067</v>
      </c>
      <c r="DX19" s="29">
        <f t="shared" si="27"/>
        <v>2.1367903295416633</v>
      </c>
      <c r="DY19" s="29">
        <f t="shared" si="28"/>
        <v>1.9044096735246321</v>
      </c>
      <c r="DZ19" s="29">
        <f t="shared" si="29"/>
        <v>1.6050243590602236E-3</v>
      </c>
      <c r="EA19" s="29">
        <f t="shared" si="30"/>
        <v>0.16555980819508578</v>
      </c>
      <c r="EB19" s="29">
        <f t="shared" si="97"/>
        <v>1.9060146978836923</v>
      </c>
      <c r="EC19" s="29">
        <f t="shared" si="31"/>
        <v>9.5590326475367915E-2</v>
      </c>
      <c r="ED19" s="29">
        <f t="shared" si="32"/>
        <v>6.9969481719717869E-2</v>
      </c>
      <c r="EE19" s="29">
        <f t="shared" si="33"/>
        <v>0.37444033728801362</v>
      </c>
      <c r="EF19" s="29">
        <f t="shared" si="34"/>
        <v>5.1207662522936778E-3</v>
      </c>
      <c r="EG19" s="29">
        <f t="shared" si="35"/>
        <v>1.4240179298411357</v>
      </c>
      <c r="EH19" s="29">
        <f t="shared" si="36"/>
        <v>9.5641804490749827E-2</v>
      </c>
      <c r="EI19" s="29">
        <f t="shared" si="37"/>
        <v>6.8952186293776217E-4</v>
      </c>
      <c r="EJ19" s="29">
        <f t="shared" si="38"/>
        <v>0</v>
      </c>
      <c r="EK19" s="29">
        <f t="shared" si="39"/>
        <v>0</v>
      </c>
      <c r="EL19" s="29">
        <f t="shared" si="40"/>
        <v>2.6710195424216602E-2</v>
      </c>
      <c r="EM19" s="31">
        <f t="shared" si="41"/>
        <v>3.9981950612381256</v>
      </c>
      <c r="EO19" s="29">
        <f t="shared" si="98"/>
        <v>6.8952186293776217E-4</v>
      </c>
      <c r="EP19" s="29">
        <f t="shared" si="99"/>
        <v>1.6050243590602236E-3</v>
      </c>
      <c r="EQ19" s="29">
        <f t="shared" si="100"/>
        <v>2.6710195424216602E-2</v>
      </c>
      <c r="ER19" s="31">
        <f t="shared" si="101"/>
        <v>4.2569764432563509E-2</v>
      </c>
      <c r="ES19" s="29">
        <f t="shared" si="102"/>
        <v>9.5641804490749827E-2</v>
      </c>
      <c r="ET19" s="29">
        <f t="shared" si="103"/>
        <v>0.83188122004953469</v>
      </c>
      <c r="EU19" s="29">
        <f t="shared" si="104"/>
        <v>0.99909753061906259</v>
      </c>
      <c r="EV19" s="29">
        <f t="shared" si="105"/>
        <v>3.6337691628852471</v>
      </c>
      <c r="EW19" s="29">
        <f t="shared" si="106"/>
        <v>3.2551752785812025</v>
      </c>
      <c r="EZ19" s="29">
        <f t="shared" si="42"/>
        <v>0.40700760479862486</v>
      </c>
      <c r="FA19" s="29">
        <f t="shared" si="107"/>
        <v>0.47799699230763548</v>
      </c>
      <c r="FB19" s="29">
        <f t="shared" si="115"/>
        <v>-0.42246506459525507</v>
      </c>
      <c r="FC19" s="29">
        <f t="shared" si="108"/>
        <v>1.951105264331441</v>
      </c>
      <c r="FD19" s="29">
        <f t="shared" si="109"/>
        <v>16940.410612912539</v>
      </c>
      <c r="FE19" s="29">
        <f t="shared" si="110"/>
        <v>9.8382096534978913</v>
      </c>
      <c r="FF19" s="29">
        <f t="shared" si="111"/>
        <v>1721.8997367970828</v>
      </c>
      <c r="FG19" s="29">
        <f t="shared" si="43"/>
        <v>1470</v>
      </c>
      <c r="FH19" s="29">
        <f t="shared" si="44"/>
        <v>1478.2879377281404</v>
      </c>
      <c r="FJ19" s="29">
        <f t="shared" si="45"/>
        <v>2.0444984958023298</v>
      </c>
      <c r="FK19" s="29">
        <f t="shared" si="46"/>
        <v>2.2999999999999998</v>
      </c>
      <c r="FL19" s="31">
        <f t="shared" si="47"/>
        <v>22.309216837258639</v>
      </c>
      <c r="FM19" s="31">
        <f t="shared" si="48"/>
        <v>22.184676599913928</v>
      </c>
      <c r="FN19" s="31">
        <f t="shared" si="49"/>
        <v>16.055118150739698</v>
      </c>
      <c r="FO19" s="31">
        <f t="shared" si="112"/>
        <v>0.54855082995133453</v>
      </c>
      <c r="FP19" s="31">
        <f t="shared" si="50"/>
        <v>1488.6854545182391</v>
      </c>
    </row>
    <row r="20" spans="1:172" s="29" customFormat="1">
      <c r="A20" s="29" t="s">
        <v>35</v>
      </c>
      <c r="B20" s="29" t="s">
        <v>36</v>
      </c>
      <c r="C20" s="92">
        <v>1.5</v>
      </c>
      <c r="D20" s="37">
        <v>1400</v>
      </c>
      <c r="E20" s="37">
        <f t="shared" si="51"/>
        <v>1656.185198140402</v>
      </c>
      <c r="F20" s="29">
        <f t="shared" si="0"/>
        <v>1649.2675801058626</v>
      </c>
      <c r="G20" s="37">
        <f t="shared" si="113"/>
        <v>1661.1763627005189</v>
      </c>
      <c r="H20" s="37">
        <v>1400</v>
      </c>
      <c r="I20" s="37">
        <f t="shared" si="52"/>
        <v>14.882673407821226</v>
      </c>
      <c r="J20" s="37">
        <f t="shared" si="53"/>
        <v>8.7043128491620116</v>
      </c>
      <c r="K20" s="37">
        <f t="shared" si="1"/>
        <v>16.192417814007758</v>
      </c>
      <c r="L20" s="37">
        <f t="shared" si="2"/>
        <v>16.546482618944896</v>
      </c>
      <c r="M20" s="29">
        <f t="shared" si="3"/>
        <v>19.647702569316898</v>
      </c>
      <c r="N20" s="114">
        <f t="shared" si="54"/>
        <v>1653.9387662469367</v>
      </c>
      <c r="O20" s="115">
        <f t="shared" si="55"/>
        <v>1380.7887662469366</v>
      </c>
      <c r="P20" s="116">
        <v>1.574722</v>
      </c>
      <c r="Q20" s="118">
        <v>1380.78878381206</v>
      </c>
      <c r="R20" s="118">
        <f t="shared" si="56"/>
        <v>1653.9387838120601</v>
      </c>
      <c r="S20" s="118">
        <v>1.5747222800275766</v>
      </c>
      <c r="T20" s="118">
        <v>1391.3963704599792</v>
      </c>
      <c r="U20" s="118">
        <f t="shared" si="57"/>
        <v>1664.5463704599792</v>
      </c>
      <c r="V20" s="119">
        <f t="shared" si="58"/>
        <v>1.5918631524516706</v>
      </c>
      <c r="AA20" s="38">
        <v>334</v>
      </c>
      <c r="AB20" s="30">
        <v>48.64</v>
      </c>
      <c r="AC20" s="30">
        <v>1.1599999999999999</v>
      </c>
      <c r="AD20" s="30">
        <v>14.32</v>
      </c>
      <c r="AE20" s="30">
        <v>9.19</v>
      </c>
      <c r="AF20" s="30">
        <v>0</v>
      </c>
      <c r="AG20" s="30">
        <v>13.49</v>
      </c>
      <c r="AH20" s="30">
        <v>10.19</v>
      </c>
      <c r="AI20" s="30">
        <v>2.65</v>
      </c>
      <c r="AJ20" s="30">
        <v>0.21</v>
      </c>
      <c r="AK20" s="30">
        <v>0</v>
      </c>
      <c r="AL20" s="30">
        <v>0.15</v>
      </c>
      <c r="AM20" s="30">
        <v>0</v>
      </c>
      <c r="AN20" s="30">
        <v>0</v>
      </c>
      <c r="AO20" s="29">
        <f t="shared" si="59"/>
        <v>100</v>
      </c>
      <c r="AQ20" s="30">
        <v>54.95</v>
      </c>
      <c r="AR20" s="30">
        <v>0.22</v>
      </c>
      <c r="AS20" s="30">
        <v>4.32</v>
      </c>
      <c r="AT20" s="30">
        <v>6.85</v>
      </c>
      <c r="AU20" s="30">
        <v>0</v>
      </c>
      <c r="AV20" s="30">
        <v>30.59</v>
      </c>
      <c r="AW20" s="30">
        <v>2.38</v>
      </c>
      <c r="AX20" s="30">
        <v>0.2</v>
      </c>
      <c r="AY20" s="30">
        <v>0</v>
      </c>
      <c r="AZ20" s="30">
        <v>0</v>
      </c>
      <c r="BA20" s="30">
        <v>0.49</v>
      </c>
      <c r="BB20" s="30">
        <v>0</v>
      </c>
      <c r="BC20" s="29">
        <f t="shared" si="60"/>
        <v>100</v>
      </c>
      <c r="BE20" s="40">
        <f t="shared" si="114"/>
        <v>1383.0351981404019</v>
      </c>
      <c r="BF20" s="41">
        <f t="shared" ca="1" si="61"/>
        <v>1380.78878381206</v>
      </c>
      <c r="BG20" s="40">
        <f t="shared" ca="1" si="62"/>
        <v>1391.0358932050492</v>
      </c>
      <c r="BH20" s="94">
        <f t="shared" ca="1" si="63"/>
        <v>1380.78878381206</v>
      </c>
      <c r="BI20" s="94">
        <f t="shared" ca="1" si="64"/>
        <v>1.5747222800275766</v>
      </c>
      <c r="BJ20" s="90">
        <f t="shared" si="65"/>
        <v>1.4882673407821225</v>
      </c>
      <c r="BK20" s="90">
        <f t="shared" si="66"/>
        <v>0.87043128491620114</v>
      </c>
      <c r="BM20" s="40">
        <f t="shared" si="67"/>
        <v>1.5918631524516706</v>
      </c>
      <c r="BN20" s="40">
        <f t="shared" ca="1" si="68"/>
        <v>1.5747222800275766</v>
      </c>
      <c r="BO20" s="40">
        <f t="shared" ca="1" si="69"/>
        <v>1.8225769267123559</v>
      </c>
      <c r="BP20" s="64"/>
      <c r="BQ20" s="126">
        <f t="shared" si="70"/>
        <v>0.32870592529011411</v>
      </c>
      <c r="BS20" s="29">
        <f t="shared" si="71"/>
        <v>0.12559992156118716</v>
      </c>
      <c r="BT20" s="29">
        <f t="shared" si="4"/>
        <v>0.38210422112206627</v>
      </c>
      <c r="BU20" s="29">
        <f t="shared" si="72"/>
        <v>72.350257490606722</v>
      </c>
      <c r="BV20" s="29">
        <f t="shared" si="73"/>
        <v>88.839933835783398</v>
      </c>
      <c r="BW20" s="29">
        <f t="shared" si="74"/>
        <v>0.80952927803103314</v>
      </c>
      <c r="BX20" s="29">
        <f t="shared" si="5"/>
        <v>1.4522000831259357E-2</v>
      </c>
      <c r="BY20" s="29">
        <f t="shared" si="75"/>
        <v>0.28089171349829839</v>
      </c>
      <c r="BZ20" s="29">
        <f t="shared" si="6"/>
        <v>0.12791176732585069</v>
      </c>
      <c r="CA20" s="29">
        <f t="shared" si="7"/>
        <v>0</v>
      </c>
      <c r="CB20" s="29">
        <f t="shared" si="8"/>
        <v>0.33470291084844334</v>
      </c>
      <c r="CC20" s="29">
        <f t="shared" si="9"/>
        <v>0.18171313220655735</v>
      </c>
      <c r="CD20" s="29">
        <f t="shared" si="10"/>
        <v>8.5512972963379466E-2</v>
      </c>
      <c r="CE20" s="29">
        <f t="shared" si="76"/>
        <v>4.458788058940932E-3</v>
      </c>
      <c r="CF20" s="29">
        <f t="shared" si="11"/>
        <v>0</v>
      </c>
      <c r="CG20" s="29">
        <f t="shared" si="77"/>
        <v>1.9737075833792766E-3</v>
      </c>
      <c r="CH20" s="29">
        <f t="shared" si="78"/>
        <v>0</v>
      </c>
      <c r="CI20" s="29">
        <f t="shared" si="79"/>
        <v>1.8412162713471418</v>
      </c>
      <c r="CJ20" s="29">
        <f t="shared" si="80"/>
        <v>0.43967093416936515</v>
      </c>
      <c r="CK20" s="29">
        <f t="shared" si="81"/>
        <v>7.8871781969611903E-3</v>
      </c>
      <c r="CL20" s="29">
        <f t="shared" si="82"/>
        <v>0.15255769670815561</v>
      </c>
      <c r="CM20" s="29">
        <f t="shared" si="83"/>
        <v>6.9471343109662478E-2</v>
      </c>
      <c r="CN20" s="29">
        <f t="shared" si="84"/>
        <v>0</v>
      </c>
      <c r="CO20" s="29">
        <f t="shared" si="85"/>
        <v>0.18178359384340823</v>
      </c>
      <c r="CP20" s="29">
        <f t="shared" si="86"/>
        <v>9.8691900041490171E-2</v>
      </c>
      <c r="CQ20" s="29">
        <f t="shared" si="87"/>
        <v>4.6443741723406103E-2</v>
      </c>
      <c r="CR20" s="29">
        <f t="shared" si="88"/>
        <v>2.4216536255562316E-3</v>
      </c>
      <c r="CS20" s="29">
        <f t="shared" si="89"/>
        <v>0</v>
      </c>
      <c r="CT20" s="29">
        <f t="shared" si="90"/>
        <v>1.0719585819949312E-3</v>
      </c>
      <c r="CU20" s="29">
        <f t="shared" si="91"/>
        <v>0</v>
      </c>
      <c r="CV20" s="29">
        <f t="shared" si="92"/>
        <v>1.0000000000000002</v>
      </c>
      <c r="CW20" s="29">
        <f t="shared" si="93"/>
        <v>0.91454839284139122</v>
      </c>
      <c r="CX20" s="29">
        <f t="shared" si="13"/>
        <v>2.7541725714457402E-3</v>
      </c>
      <c r="CY20" s="29">
        <f t="shared" si="14"/>
        <v>4.236914114220143E-2</v>
      </c>
      <c r="CZ20" s="29">
        <f t="shared" si="94"/>
        <v>9.5342285765187954E-2</v>
      </c>
      <c r="DA20" s="29">
        <f t="shared" si="15"/>
        <v>0</v>
      </c>
      <c r="DB20" s="29">
        <f t="shared" si="16"/>
        <v>0.75897420629013213</v>
      </c>
      <c r="DC20" s="29">
        <f t="shared" si="17"/>
        <v>4.2441340005064429E-2</v>
      </c>
      <c r="DD20" s="29">
        <f t="shared" si="95"/>
        <v>3.2269046401275274E-3</v>
      </c>
      <c r="DE20" s="29">
        <f t="shared" si="18"/>
        <v>0</v>
      </c>
      <c r="DF20" s="29">
        <f t="shared" si="19"/>
        <v>0</v>
      </c>
      <c r="DG20" s="29">
        <f t="shared" si="20"/>
        <v>3.2237223861861521E-3</v>
      </c>
      <c r="DH20" s="29">
        <f t="shared" si="21"/>
        <v>1.8628801656417366</v>
      </c>
      <c r="DJ20" s="29">
        <f t="shared" si="96"/>
        <v>0.84030901023401383</v>
      </c>
      <c r="DL20" s="29">
        <f t="shared" ref="DL20:DM22" si="118">2*CW20</f>
        <v>1.8290967856827824</v>
      </c>
      <c r="DM20" s="29">
        <f t="shared" si="118"/>
        <v>5.5083451428914803E-3</v>
      </c>
      <c r="DN20" s="29">
        <f t="shared" si="23"/>
        <v>0.1271074234266043</v>
      </c>
      <c r="DO20" s="29">
        <f t="shared" ref="DO20:DT22" si="119">CZ20</f>
        <v>9.5342285765187954E-2</v>
      </c>
      <c r="DP20" s="29">
        <f t="shared" si="119"/>
        <v>0</v>
      </c>
      <c r="DQ20" s="29">
        <f t="shared" si="119"/>
        <v>0.75897420629013213</v>
      </c>
      <c r="DR20" s="29">
        <f t="shared" ref="DR20:DT21" si="120">DC20</f>
        <v>4.2441340005064429E-2</v>
      </c>
      <c r="DS20" s="29">
        <f t="shared" si="120"/>
        <v>3.2269046401275274E-3</v>
      </c>
      <c r="DT20" s="29">
        <f t="shared" si="120"/>
        <v>0</v>
      </c>
      <c r="DU20" s="29">
        <f t="shared" si="117"/>
        <v>0</v>
      </c>
      <c r="DV20" s="29">
        <f t="shared" si="25"/>
        <v>9.6711671585584559E-3</v>
      </c>
      <c r="DW20" s="29">
        <f t="shared" si="26"/>
        <v>2.8713684581113483</v>
      </c>
      <c r="DX20" s="29">
        <f t="shared" si="27"/>
        <v>2.0895959844688545</v>
      </c>
      <c r="DY20" s="29">
        <f t="shared" si="28"/>
        <v>1.9110366492838156</v>
      </c>
      <c r="DZ20" s="29">
        <f t="shared" si="29"/>
        <v>5.7551079458272782E-3</v>
      </c>
      <c r="EA20" s="29">
        <f t="shared" si="30"/>
        <v>0.1770687743922765</v>
      </c>
      <c r="EB20" s="29">
        <f t="shared" si="97"/>
        <v>1.9167917572296429</v>
      </c>
      <c r="EC20" s="29">
        <f t="shared" si="31"/>
        <v>8.8963350716184442E-2</v>
      </c>
      <c r="ED20" s="29">
        <f t="shared" si="32"/>
        <v>8.8105423676092059E-2</v>
      </c>
      <c r="EE20" s="29">
        <f t="shared" si="33"/>
        <v>0.19922685748501878</v>
      </c>
      <c r="EF20" s="29">
        <f t="shared" si="34"/>
        <v>0</v>
      </c>
      <c r="EG20" s="29">
        <f t="shared" si="35"/>
        <v>1.5859494537792962</v>
      </c>
      <c r="EH20" s="29">
        <f t="shared" si="36"/>
        <v>8.8685253650059984E-2</v>
      </c>
      <c r="EI20" s="29">
        <f t="shared" si="37"/>
        <v>1.3485853956548791E-2</v>
      </c>
      <c r="EJ20" s="29">
        <f t="shared" si="38"/>
        <v>0</v>
      </c>
      <c r="EK20" s="29">
        <f t="shared" si="39"/>
        <v>0</v>
      </c>
      <c r="EL20" s="29">
        <f t="shared" si="40"/>
        <v>1.3472554706433874E-2</v>
      </c>
      <c r="EM20" s="31">
        <f t="shared" si="41"/>
        <v>3.9946805051992769</v>
      </c>
      <c r="EO20" s="29">
        <f t="shared" si="98"/>
        <v>1.3485853956548791E-2</v>
      </c>
      <c r="EP20" s="29">
        <f t="shared" si="99"/>
        <v>5.7551079458272782E-3</v>
      </c>
      <c r="EQ20" s="29">
        <f t="shared" si="100"/>
        <v>1.3472554706433874E-2</v>
      </c>
      <c r="ER20" s="31">
        <f t="shared" si="101"/>
        <v>6.1147015013109395E-2</v>
      </c>
      <c r="ES20" s="29">
        <f t="shared" si="102"/>
        <v>8.8685253650059984E-2</v>
      </c>
      <c r="ET20" s="29">
        <f t="shared" si="103"/>
        <v>0.81479446732765914</v>
      </c>
      <c r="EU20" s="29">
        <f t="shared" si="104"/>
        <v>0.99734025259963843</v>
      </c>
      <c r="EV20" s="29">
        <f t="shared" si="105"/>
        <v>4.2012123731151485</v>
      </c>
      <c r="EW20" s="29">
        <f t="shared" si="106"/>
        <v>3.1689664776115962</v>
      </c>
      <c r="EZ20" s="29">
        <f t="shared" si="42"/>
        <v>0.43967093416936515</v>
      </c>
      <c r="FA20" s="29">
        <f t="shared" si="107"/>
        <v>0.34994683699456086</v>
      </c>
      <c r="FB20" s="29">
        <f t="shared" si="115"/>
        <v>-0.6347929482038891</v>
      </c>
      <c r="FC20" s="29">
        <f t="shared" si="108"/>
        <v>2.4119198433710398</v>
      </c>
      <c r="FD20" s="29">
        <f t="shared" si="109"/>
        <v>16314.989656499569</v>
      </c>
      <c r="FE20" s="29">
        <f t="shared" si="110"/>
        <v>9.8509452172488725</v>
      </c>
      <c r="FF20" s="29">
        <f t="shared" si="111"/>
        <v>1656.185198140402</v>
      </c>
      <c r="FG20" s="29">
        <f t="shared" si="43"/>
        <v>1400</v>
      </c>
      <c r="FH20" s="29">
        <f t="shared" si="44"/>
        <v>1375.6926614131714</v>
      </c>
      <c r="FJ20" s="29">
        <f t="shared" si="45"/>
        <v>1.6508647789459825</v>
      </c>
      <c r="FK20" s="29">
        <f t="shared" si="46"/>
        <v>1.5</v>
      </c>
      <c r="FL20" s="31">
        <f t="shared" si="47"/>
        <v>19.747702569316807</v>
      </c>
      <c r="FM20" s="31">
        <f t="shared" si="48"/>
        <v>19.612070884480545</v>
      </c>
      <c r="FN20" s="31">
        <f t="shared" si="49"/>
        <v>13.734335838800082</v>
      </c>
      <c r="FO20" s="31">
        <f t="shared" si="112"/>
        <v>0.72350257490606718</v>
      </c>
      <c r="FP20" s="31">
        <f t="shared" si="50"/>
        <v>1388.026362700519</v>
      </c>
    </row>
    <row r="21" spans="1:172" s="29" customFormat="1">
      <c r="A21" s="29" t="s">
        <v>35</v>
      </c>
      <c r="B21" s="29" t="s">
        <v>37</v>
      </c>
      <c r="C21" s="92">
        <v>1.5</v>
      </c>
      <c r="D21" s="37">
        <v>1350</v>
      </c>
      <c r="E21" s="37">
        <f t="shared" si="51"/>
        <v>1603.9670730526459</v>
      </c>
      <c r="F21" s="29">
        <f t="shared" si="0"/>
        <v>1594.435070856543</v>
      </c>
      <c r="G21" s="37">
        <f t="shared" si="113"/>
        <v>1603.3530296640142</v>
      </c>
      <c r="H21" s="37">
        <v>1350</v>
      </c>
      <c r="I21" s="37">
        <f t="shared" si="52"/>
        <v>11.297257200902935</v>
      </c>
      <c r="J21" s="37">
        <f t="shared" si="53"/>
        <v>8.460714446952597</v>
      </c>
      <c r="K21" s="37">
        <f t="shared" si="1"/>
        <v>12.912094371745006</v>
      </c>
      <c r="L21" s="37">
        <f t="shared" si="2"/>
        <v>14.105983687933243</v>
      </c>
      <c r="M21" s="29">
        <f t="shared" si="3"/>
        <v>16.55992061304169</v>
      </c>
      <c r="N21" s="114">
        <f t="shared" si="54"/>
        <v>1578.9014115994537</v>
      </c>
      <c r="O21" s="115">
        <f t="shared" si="55"/>
        <v>1305.7514115994536</v>
      </c>
      <c r="P21" s="116">
        <v>1.226334</v>
      </c>
      <c r="Q21" s="118">
        <v>1305.7513850414909</v>
      </c>
      <c r="R21" s="118">
        <f t="shared" si="56"/>
        <v>1578.9013850414908</v>
      </c>
      <c r="S21" s="118">
        <v>1.226333526545923</v>
      </c>
      <c r="T21" s="118">
        <v>1310.3022291819143</v>
      </c>
      <c r="U21" s="118">
        <f t="shared" si="57"/>
        <v>1583.4522291819144</v>
      </c>
      <c r="V21" s="119">
        <f t="shared" si="58"/>
        <v>1.2631210629661385</v>
      </c>
      <c r="AA21" s="38">
        <v>333</v>
      </c>
      <c r="AB21" s="30">
        <v>48.52</v>
      </c>
      <c r="AC21" s="30">
        <v>1.54</v>
      </c>
      <c r="AD21" s="30">
        <v>17.72</v>
      </c>
      <c r="AE21" s="30">
        <v>8.67</v>
      </c>
      <c r="AF21" s="30">
        <v>0</v>
      </c>
      <c r="AG21" s="30">
        <v>10.37</v>
      </c>
      <c r="AH21" s="30">
        <v>9.43</v>
      </c>
      <c r="AI21" s="30">
        <v>3</v>
      </c>
      <c r="AJ21" s="30">
        <v>0.28000000000000003</v>
      </c>
      <c r="AK21" s="30">
        <v>0</v>
      </c>
      <c r="AL21" s="30">
        <v>7.0000000000000007E-2</v>
      </c>
      <c r="AM21" s="30">
        <v>0</v>
      </c>
      <c r="AN21" s="30">
        <v>0</v>
      </c>
      <c r="AO21" s="29">
        <f t="shared" si="59"/>
        <v>99.6</v>
      </c>
      <c r="AQ21" s="30">
        <v>53.93</v>
      </c>
      <c r="AR21" s="30">
        <v>0.19</v>
      </c>
      <c r="AS21" s="30">
        <v>5.21</v>
      </c>
      <c r="AT21" s="30">
        <v>7.69</v>
      </c>
      <c r="AU21" s="30">
        <v>0</v>
      </c>
      <c r="AV21" s="30">
        <v>29.7</v>
      </c>
      <c r="AW21" s="30">
        <v>2.61</v>
      </c>
      <c r="AX21" s="30">
        <v>0.1</v>
      </c>
      <c r="AY21" s="30">
        <v>0</v>
      </c>
      <c r="AZ21" s="30">
        <v>0</v>
      </c>
      <c r="BA21" s="30">
        <v>0.47</v>
      </c>
      <c r="BB21" s="30">
        <v>0</v>
      </c>
      <c r="BC21" s="29">
        <f t="shared" si="60"/>
        <v>99.899999999999991</v>
      </c>
      <c r="BE21" s="40">
        <f t="shared" si="114"/>
        <v>1330.8170730526458</v>
      </c>
      <c r="BF21" s="41">
        <f t="shared" ca="1" si="61"/>
        <v>1305.7513850414909</v>
      </c>
      <c r="BG21" s="40">
        <f t="shared" ca="1" si="62"/>
        <v>1317.7569217792779</v>
      </c>
      <c r="BH21" s="94">
        <f t="shared" ca="1" si="63"/>
        <v>1305.7513850414909</v>
      </c>
      <c r="BI21" s="94">
        <f t="shared" ca="1" si="64"/>
        <v>1.226333526545923</v>
      </c>
      <c r="BJ21" s="90">
        <f t="shared" si="65"/>
        <v>1.1297257200902935</v>
      </c>
      <c r="BK21" s="90">
        <f t="shared" si="66"/>
        <v>0.84607144469525974</v>
      </c>
      <c r="BM21" s="40">
        <f t="shared" si="67"/>
        <v>1.2631210629661385</v>
      </c>
      <c r="BN21" s="40">
        <f t="shared" ca="1" si="68"/>
        <v>1.226333526545923</v>
      </c>
      <c r="BO21" s="40">
        <f t="shared" ca="1" si="69"/>
        <v>1.3800244172093066</v>
      </c>
      <c r="BP21" s="64"/>
      <c r="BQ21" s="126">
        <f t="shared" si="70"/>
        <v>0.30969168812306069</v>
      </c>
      <c r="BS21" s="29">
        <f t="shared" si="71"/>
        <v>0.14522726686957724</v>
      </c>
      <c r="BT21" s="29">
        <f t="shared" si="4"/>
        <v>0.46894144221225914</v>
      </c>
      <c r="BU21" s="29">
        <f t="shared" si="72"/>
        <v>68.072771409597038</v>
      </c>
      <c r="BV21" s="29">
        <f t="shared" si="73"/>
        <v>87.317149109899262</v>
      </c>
      <c r="BW21" s="29">
        <f t="shared" si="74"/>
        <v>0.80753208408852239</v>
      </c>
      <c r="BX21" s="29">
        <f t="shared" si="5"/>
        <v>1.9279208000120184E-2</v>
      </c>
      <c r="BY21" s="29">
        <f t="shared" si="75"/>
        <v>0.34758388011102281</v>
      </c>
      <c r="BZ21" s="29">
        <f t="shared" si="6"/>
        <v>0.12067410475681453</v>
      </c>
      <c r="CA21" s="29">
        <f t="shared" si="7"/>
        <v>0</v>
      </c>
      <c r="CB21" s="29">
        <f t="shared" si="8"/>
        <v>0.25729200782048606</v>
      </c>
      <c r="CC21" s="29">
        <f t="shared" si="9"/>
        <v>0.16816043539821746</v>
      </c>
      <c r="CD21" s="29">
        <f t="shared" si="10"/>
        <v>9.6807139203825818E-2</v>
      </c>
      <c r="CE21" s="29">
        <f t="shared" si="76"/>
        <v>5.9450507452545763E-3</v>
      </c>
      <c r="CF21" s="29">
        <f t="shared" si="11"/>
        <v>0</v>
      </c>
      <c r="CG21" s="29">
        <f t="shared" si="77"/>
        <v>9.210635389103293E-4</v>
      </c>
      <c r="CH21" s="29">
        <f t="shared" si="78"/>
        <v>0</v>
      </c>
      <c r="CI21" s="29">
        <f t="shared" si="79"/>
        <v>1.824194973663174</v>
      </c>
      <c r="CJ21" s="29">
        <f t="shared" si="80"/>
        <v>0.44267860384842178</v>
      </c>
      <c r="CK21" s="29">
        <f t="shared" si="81"/>
        <v>1.0568611512729652E-2</v>
      </c>
      <c r="CL21" s="29">
        <f t="shared" si="82"/>
        <v>0.19054097019741156</v>
      </c>
      <c r="CM21" s="29">
        <f t="shared" si="83"/>
        <v>6.61519774470644E-2</v>
      </c>
      <c r="CN21" s="29">
        <f t="shared" si="84"/>
        <v>0</v>
      </c>
      <c r="CO21" s="29">
        <f t="shared" si="85"/>
        <v>0.14104413811853503</v>
      </c>
      <c r="CP21" s="29">
        <f t="shared" si="86"/>
        <v>9.2183367362609125E-2</v>
      </c>
      <c r="CQ21" s="29">
        <f t="shared" si="87"/>
        <v>5.306841680932109E-2</v>
      </c>
      <c r="CR21" s="29">
        <f t="shared" si="88"/>
        <v>3.2589996305692551E-3</v>
      </c>
      <c r="CS21" s="29">
        <f t="shared" si="89"/>
        <v>0</v>
      </c>
      <c r="CT21" s="29">
        <f t="shared" si="90"/>
        <v>5.0491507333820659E-4</v>
      </c>
      <c r="CU21" s="29">
        <f t="shared" si="91"/>
        <v>0</v>
      </c>
      <c r="CV21" s="29">
        <f t="shared" si="92"/>
        <v>1</v>
      </c>
      <c r="CW21" s="29">
        <f t="shared" si="93"/>
        <v>0.89757224433004967</v>
      </c>
      <c r="CX21" s="29">
        <f t="shared" si="13"/>
        <v>2.378603584430412E-3</v>
      </c>
      <c r="CY21" s="29">
        <f t="shared" si="14"/>
        <v>5.1097968831219781E-2</v>
      </c>
      <c r="CZ21" s="29">
        <f t="shared" si="94"/>
        <v>0.10703389453055408</v>
      </c>
      <c r="DA21" s="29">
        <f t="shared" si="15"/>
        <v>0</v>
      </c>
      <c r="DB21" s="29">
        <f t="shared" si="16"/>
        <v>0.73689224997766989</v>
      </c>
      <c r="DC21" s="29">
        <f t="shared" si="17"/>
        <v>4.6542814039167296E-2</v>
      </c>
      <c r="DD21" s="29">
        <f t="shared" si="95"/>
        <v>1.6134523200637637E-3</v>
      </c>
      <c r="DE21" s="29">
        <f t="shared" si="18"/>
        <v>0</v>
      </c>
      <c r="DF21" s="29">
        <f t="shared" si="19"/>
        <v>0</v>
      </c>
      <c r="DG21" s="29">
        <f t="shared" si="20"/>
        <v>3.0921418806275336E-3</v>
      </c>
      <c r="DH21" s="29">
        <f t="shared" si="21"/>
        <v>1.8462233694937824</v>
      </c>
      <c r="DJ21" s="29">
        <f t="shared" si="96"/>
        <v>0.82318274990670337</v>
      </c>
      <c r="DL21" s="29">
        <f t="shared" si="118"/>
        <v>1.7951444886600993</v>
      </c>
      <c r="DM21" s="29">
        <f t="shared" si="118"/>
        <v>4.757207168860824E-3</v>
      </c>
      <c r="DN21" s="29">
        <f t="shared" si="23"/>
        <v>0.15329390649365934</v>
      </c>
      <c r="DO21" s="29">
        <f t="shared" si="119"/>
        <v>0.10703389453055408</v>
      </c>
      <c r="DP21" s="29">
        <f t="shared" si="119"/>
        <v>0</v>
      </c>
      <c r="DQ21" s="29">
        <f t="shared" si="119"/>
        <v>0.73689224997766989</v>
      </c>
      <c r="DR21" s="29">
        <f t="shared" si="120"/>
        <v>4.6542814039167296E-2</v>
      </c>
      <c r="DS21" s="29">
        <f t="shared" si="120"/>
        <v>1.6134523200637637E-3</v>
      </c>
      <c r="DT21" s="29">
        <f t="shared" si="120"/>
        <v>0</v>
      </c>
      <c r="DU21" s="29">
        <f t="shared" si="117"/>
        <v>0</v>
      </c>
      <c r="DV21" s="29">
        <f t="shared" si="25"/>
        <v>9.2764256418826005E-3</v>
      </c>
      <c r="DW21" s="29">
        <f t="shared" si="26"/>
        <v>2.8545544388319573</v>
      </c>
      <c r="DX21" s="29">
        <f t="shared" si="27"/>
        <v>2.1019042125730536</v>
      </c>
      <c r="DY21" s="29">
        <f t="shared" si="28"/>
        <v>1.8866108814459814</v>
      </c>
      <c r="DZ21" s="29">
        <f t="shared" si="29"/>
        <v>4.9995968941556482E-3</v>
      </c>
      <c r="EA21" s="29">
        <f t="shared" si="30"/>
        <v>0.21480607188053491</v>
      </c>
      <c r="EB21" s="29">
        <f t="shared" si="97"/>
        <v>1.8916104783401371</v>
      </c>
      <c r="EC21" s="29">
        <f t="shared" si="31"/>
        <v>0.11338911855401856</v>
      </c>
      <c r="ED21" s="29">
        <f t="shared" si="32"/>
        <v>0.10141695332651635</v>
      </c>
      <c r="EE21" s="29">
        <f t="shared" si="33"/>
        <v>0.22497499380187153</v>
      </c>
      <c r="EF21" s="29">
        <f t="shared" si="34"/>
        <v>0</v>
      </c>
      <c r="EG21" s="29">
        <f t="shared" si="35"/>
        <v>1.5488769244405001</v>
      </c>
      <c r="EH21" s="29">
        <f t="shared" si="36"/>
        <v>9.7828536893929993E-2</v>
      </c>
      <c r="EI21" s="29">
        <f t="shared" si="37"/>
        <v>6.7826444566555831E-3</v>
      </c>
      <c r="EJ21" s="29">
        <f t="shared" si="38"/>
        <v>0</v>
      </c>
      <c r="EK21" s="29">
        <f t="shared" si="39"/>
        <v>0</v>
      </c>
      <c r="EL21" s="29">
        <f t="shared" si="40"/>
        <v>1.2998772089529154E-2</v>
      </c>
      <c r="EM21" s="31">
        <f t="shared" si="41"/>
        <v>3.9978784219031587</v>
      </c>
      <c r="EO21" s="29">
        <f t="shared" si="98"/>
        <v>6.7826444566555831E-3</v>
      </c>
      <c r="EP21" s="29">
        <f t="shared" si="99"/>
        <v>4.9995968941556482E-3</v>
      </c>
      <c r="EQ21" s="29">
        <f t="shared" si="100"/>
        <v>1.2998772089529154E-2</v>
      </c>
      <c r="ER21" s="31">
        <f t="shared" si="101"/>
        <v>8.1635536780331613E-2</v>
      </c>
      <c r="ES21" s="29">
        <f t="shared" si="102"/>
        <v>9.7828536893929993E-2</v>
      </c>
      <c r="ET21" s="29">
        <f t="shared" si="103"/>
        <v>0.79469412383697713</v>
      </c>
      <c r="EU21" s="29">
        <f t="shared" si="104"/>
        <v>0.99893921095157912</v>
      </c>
      <c r="EV21" s="29">
        <f t="shared" si="105"/>
        <v>4.5482035867368165</v>
      </c>
      <c r="EW21" s="29">
        <f t="shared" si="106"/>
        <v>3.1992862572112557</v>
      </c>
      <c r="EZ21" s="29">
        <f t="shared" si="42"/>
        <v>0.44267860384842178</v>
      </c>
      <c r="FA21" s="29">
        <f t="shared" si="107"/>
        <v>0.29937948292820854</v>
      </c>
      <c r="FB21" s="29">
        <f t="shared" si="115"/>
        <v>-0.81423590752539798</v>
      </c>
      <c r="FC21" s="29">
        <f t="shared" si="108"/>
        <v>3.0256399824346194</v>
      </c>
      <c r="FD21" s="29">
        <f t="shared" si="109"/>
        <v>16314.989656499569</v>
      </c>
      <c r="FE21" s="29">
        <f t="shared" si="110"/>
        <v>10.171648739303063</v>
      </c>
      <c r="FF21" s="29">
        <f t="shared" si="111"/>
        <v>1603.9670730526459</v>
      </c>
      <c r="FG21" s="29">
        <f t="shared" si="43"/>
        <v>1350</v>
      </c>
      <c r="FH21" s="29">
        <f t="shared" si="44"/>
        <v>1320.9156721588138</v>
      </c>
      <c r="FJ21" s="29">
        <f t="shared" si="45"/>
        <v>1.4068614181392545</v>
      </c>
      <c r="FK21" s="29">
        <f t="shared" si="46"/>
        <v>1.5</v>
      </c>
      <c r="FL21" s="31">
        <f t="shared" si="47"/>
        <v>16.659920613041599</v>
      </c>
      <c r="FM21" s="31">
        <f t="shared" si="48"/>
        <v>16.521611757039864</v>
      </c>
      <c r="FN21" s="31">
        <f t="shared" si="49"/>
        <v>8.3605829314932798</v>
      </c>
      <c r="FO21" s="31">
        <f t="shared" si="112"/>
        <v>0.68072771409597055</v>
      </c>
      <c r="FP21" s="31">
        <f t="shared" si="50"/>
        <v>1330.2030296640141</v>
      </c>
    </row>
    <row r="22" spans="1:172" s="29" customFormat="1">
      <c r="A22" s="29" t="s">
        <v>35</v>
      </c>
      <c r="B22" s="29" t="s">
        <v>38</v>
      </c>
      <c r="C22" s="92">
        <v>1.5</v>
      </c>
      <c r="D22" s="37">
        <v>1300</v>
      </c>
      <c r="E22" s="37">
        <f t="shared" si="51"/>
        <v>1589.1165910360266</v>
      </c>
      <c r="F22" s="29">
        <f t="shared" si="0"/>
        <v>1524.5981617803791</v>
      </c>
      <c r="G22" s="37">
        <f t="shared" si="113"/>
        <v>1532.2253635312054</v>
      </c>
      <c r="H22" s="37">
        <v>1300</v>
      </c>
      <c r="I22" s="37">
        <f t="shared" si="52"/>
        <v>13.976502797927461</v>
      </c>
      <c r="J22" s="37">
        <f t="shared" si="53"/>
        <v>9.672875647668393</v>
      </c>
      <c r="K22" s="37">
        <f t="shared" si="1"/>
        <v>18.023505428023544</v>
      </c>
      <c r="L22" s="37">
        <f t="shared" si="2"/>
        <v>15.791928592586025</v>
      </c>
      <c r="M22" s="29">
        <f t="shared" si="3"/>
        <v>14.224777501860311</v>
      </c>
      <c r="N22" s="114">
        <f t="shared" si="54"/>
        <v>1516.374026452705</v>
      </c>
      <c r="O22" s="115">
        <f t="shared" si="55"/>
        <v>1243.2240264527049</v>
      </c>
      <c r="P22" s="116">
        <v>1.339331</v>
      </c>
      <c r="Q22" s="118">
        <v>1243.2240374351063</v>
      </c>
      <c r="R22" s="118">
        <f t="shared" si="56"/>
        <v>1516.3740374351064</v>
      </c>
      <c r="S22" s="118">
        <v>1.3393312159745676</v>
      </c>
      <c r="T22" s="118">
        <v>1343.993918498194</v>
      </c>
      <c r="U22" s="118">
        <f t="shared" si="57"/>
        <v>1617.1439184981941</v>
      </c>
      <c r="V22" s="119">
        <f t="shared" si="58"/>
        <v>1.826201885259211</v>
      </c>
      <c r="AA22" s="38">
        <v>332</v>
      </c>
      <c r="AB22" s="30">
        <v>49.09</v>
      </c>
      <c r="AC22" s="30">
        <v>2.1800000000000002</v>
      </c>
      <c r="AD22" s="30">
        <v>19.3</v>
      </c>
      <c r="AE22" s="30">
        <v>8.24</v>
      </c>
      <c r="AF22" s="30">
        <v>0</v>
      </c>
      <c r="AG22" s="30">
        <v>7.29</v>
      </c>
      <c r="AH22" s="30">
        <v>5.95</v>
      </c>
      <c r="AI22" s="30">
        <v>7.04</v>
      </c>
      <c r="AJ22" s="30">
        <v>0.88</v>
      </c>
      <c r="AK22" s="30">
        <v>0</v>
      </c>
      <c r="AL22" s="30">
        <v>0.03</v>
      </c>
      <c r="AM22" s="30">
        <v>0</v>
      </c>
      <c r="AN22" s="30">
        <v>0</v>
      </c>
      <c r="AO22" s="29">
        <f t="shared" si="59"/>
        <v>100.00000000000001</v>
      </c>
      <c r="AQ22" s="30">
        <v>53.06</v>
      </c>
      <c r="AR22" s="30">
        <v>0.46</v>
      </c>
      <c r="AS22" s="30">
        <v>6.41</v>
      </c>
      <c r="AT22" s="30">
        <v>9.5500000000000007</v>
      </c>
      <c r="AU22" s="30">
        <v>0</v>
      </c>
      <c r="AV22" s="30">
        <v>28.25</v>
      </c>
      <c r="AW22" s="30">
        <v>1.93</v>
      </c>
      <c r="AX22" s="30">
        <v>0.28999999999999998</v>
      </c>
      <c r="AY22" s="30">
        <v>0</v>
      </c>
      <c r="AZ22" s="30">
        <v>0</v>
      </c>
      <c r="BA22" s="30">
        <v>0.04</v>
      </c>
      <c r="BB22" s="30">
        <v>0</v>
      </c>
      <c r="BC22" s="29">
        <f t="shared" si="60"/>
        <v>99.990000000000023</v>
      </c>
      <c r="BE22" s="40">
        <f t="shared" si="114"/>
        <v>1315.9665910360268</v>
      </c>
      <c r="BF22" s="41">
        <f t="shared" ca="1" si="61"/>
        <v>1243.2240374351063</v>
      </c>
      <c r="BG22" s="40">
        <f t="shared" ca="1" si="62"/>
        <v>1252.0515228867537</v>
      </c>
      <c r="BH22" s="94">
        <f t="shared" ca="1" si="63"/>
        <v>1243.2240374351063</v>
      </c>
      <c r="BI22" s="94">
        <f t="shared" ca="1" si="64"/>
        <v>1.3393312159745676</v>
      </c>
      <c r="BJ22" s="90">
        <f t="shared" si="65"/>
        <v>1.3976502797927461</v>
      </c>
      <c r="BK22" s="90">
        <f t="shared" si="66"/>
        <v>0.9672875647668393</v>
      </c>
      <c r="BM22" s="40">
        <f t="shared" si="67"/>
        <v>1.826201885259211</v>
      </c>
      <c r="BN22" s="40">
        <f t="shared" ca="1" si="68"/>
        <v>1.3393312159745676</v>
      </c>
      <c r="BO22" s="40">
        <f t="shared" ca="1" si="69"/>
        <v>1.1334642520031006</v>
      </c>
      <c r="BP22" s="64"/>
      <c r="BQ22" s="126">
        <f t="shared" si="70"/>
        <v>0.29907852908325461</v>
      </c>
      <c r="BS22" s="29">
        <f t="shared" si="71"/>
        <v>0.18961085348655327</v>
      </c>
      <c r="BT22" s="29">
        <f t="shared" si="4"/>
        <v>0.63398350282032856</v>
      </c>
      <c r="BU22" s="29">
        <f t="shared" si="72"/>
        <v>61.196346010682532</v>
      </c>
      <c r="BV22" s="29">
        <f t="shared" si="73"/>
        <v>84.05896836643835</v>
      </c>
      <c r="BW22" s="29">
        <f t="shared" si="74"/>
        <v>0.81701875531544854</v>
      </c>
      <c r="BX22" s="29">
        <f t="shared" si="5"/>
        <v>2.7291346389780521E-2</v>
      </c>
      <c r="BY22" s="29">
        <f t="shared" si="75"/>
        <v>0.37857612224281834</v>
      </c>
      <c r="BZ22" s="29">
        <f t="shared" si="6"/>
        <v>0.11468911455549617</v>
      </c>
      <c r="CA22" s="29">
        <f t="shared" si="7"/>
        <v>0</v>
      </c>
      <c r="CB22" s="29">
        <f t="shared" si="8"/>
        <v>0.18087355226724625</v>
      </c>
      <c r="CC22" s="29">
        <f t="shared" si="9"/>
        <v>0.10610335001266108</v>
      </c>
      <c r="CD22" s="29">
        <f t="shared" si="10"/>
        <v>0.2271740866649779</v>
      </c>
      <c r="CE22" s="29">
        <f t="shared" si="76"/>
        <v>1.8684445199371524E-2</v>
      </c>
      <c r="CF22" s="29">
        <f t="shared" si="11"/>
        <v>0</v>
      </c>
      <c r="CG22" s="29">
        <f t="shared" si="77"/>
        <v>3.9474151667585536E-4</v>
      </c>
      <c r="CH22" s="29">
        <f t="shared" si="78"/>
        <v>0</v>
      </c>
      <c r="CI22" s="29">
        <f t="shared" si="79"/>
        <v>1.8708055141644762</v>
      </c>
      <c r="CJ22" s="29">
        <f t="shared" si="80"/>
        <v>0.43672030530674311</v>
      </c>
      <c r="CK22" s="29">
        <f t="shared" si="81"/>
        <v>1.458801900205493E-2</v>
      </c>
      <c r="CL22" s="29">
        <f t="shared" si="82"/>
        <v>0.20235995638055135</v>
      </c>
      <c r="CM22" s="29">
        <f t="shared" si="83"/>
        <v>6.1304669933431151E-2</v>
      </c>
      <c r="CN22" s="29">
        <f t="shared" si="84"/>
        <v>0</v>
      </c>
      <c r="CO22" s="29">
        <f t="shared" si="85"/>
        <v>9.6682178290471044E-2</v>
      </c>
      <c r="CP22" s="29">
        <f t="shared" si="86"/>
        <v>5.6715328883370372E-2</v>
      </c>
      <c r="CQ22" s="29">
        <f t="shared" si="87"/>
        <v>0.12143116157450312</v>
      </c>
      <c r="CR22" s="29">
        <f t="shared" si="88"/>
        <v>9.987379798651181E-3</v>
      </c>
      <c r="CS22" s="29">
        <f t="shared" si="89"/>
        <v>0</v>
      </c>
      <c r="CT22" s="29">
        <f t="shared" si="90"/>
        <v>2.1100083022374005E-4</v>
      </c>
      <c r="CU22" s="29">
        <f t="shared" si="91"/>
        <v>0</v>
      </c>
      <c r="CV22" s="29">
        <f t="shared" si="92"/>
        <v>1.0000000000000002</v>
      </c>
      <c r="CW22" s="29">
        <f t="shared" si="93"/>
        <v>0.88309258824684655</v>
      </c>
      <c r="CX22" s="29">
        <f t="shared" si="13"/>
        <v>5.7587244675683666E-3</v>
      </c>
      <c r="CY22" s="29">
        <f t="shared" si="14"/>
        <v>6.2867174704053508E-2</v>
      </c>
      <c r="CZ22" s="29">
        <f t="shared" si="94"/>
        <v>0.13292245679672191</v>
      </c>
      <c r="DA22" s="29">
        <f t="shared" si="15"/>
        <v>0</v>
      </c>
      <c r="DB22" s="29">
        <f t="shared" si="16"/>
        <v>0.70091602901916417</v>
      </c>
      <c r="DC22" s="29">
        <f t="shared" si="17"/>
        <v>3.441671689486317E-2</v>
      </c>
      <c r="DD22" s="29">
        <f t="shared" si="95"/>
        <v>4.6790117281849137E-3</v>
      </c>
      <c r="DE22" s="29">
        <f t="shared" si="18"/>
        <v>0</v>
      </c>
      <c r="DF22" s="29">
        <f t="shared" si="19"/>
        <v>0</v>
      </c>
      <c r="DG22" s="29">
        <f t="shared" si="20"/>
        <v>2.6316101111723694E-4</v>
      </c>
      <c r="DH22" s="29">
        <f t="shared" si="21"/>
        <v>1.82491586286852</v>
      </c>
      <c r="DJ22" s="29">
        <f t="shared" si="96"/>
        <v>0.80270056773579701</v>
      </c>
      <c r="DL22" s="29">
        <f t="shared" si="118"/>
        <v>1.7661851764936931</v>
      </c>
      <c r="DM22" s="29">
        <f t="shared" si="118"/>
        <v>1.1517448935136733E-2</v>
      </c>
      <c r="DN22" s="29">
        <f t="shared" si="23"/>
        <v>0.18860152411216052</v>
      </c>
      <c r="DO22" s="29">
        <f t="shared" si="119"/>
        <v>0.13292245679672191</v>
      </c>
      <c r="DP22" s="29">
        <f t="shared" si="119"/>
        <v>0</v>
      </c>
      <c r="DQ22" s="29">
        <f t="shared" si="119"/>
        <v>0.70091602901916417</v>
      </c>
      <c r="DR22" s="29">
        <f t="shared" si="119"/>
        <v>3.441671689486317E-2</v>
      </c>
      <c r="DS22" s="29">
        <f t="shared" si="119"/>
        <v>4.6790117281849137E-3</v>
      </c>
      <c r="DT22" s="29">
        <f t="shared" si="119"/>
        <v>0</v>
      </c>
      <c r="DU22" s="29">
        <f t="shared" si="117"/>
        <v>0</v>
      </c>
      <c r="DV22" s="29">
        <f t="shared" si="25"/>
        <v>7.8948303335171083E-4</v>
      </c>
      <c r="DW22" s="29">
        <f t="shared" si="26"/>
        <v>2.8400278470132765</v>
      </c>
      <c r="DX22" s="29">
        <f t="shared" si="27"/>
        <v>2.1126553411474176</v>
      </c>
      <c r="DY22" s="29">
        <f t="shared" si="28"/>
        <v>1.8656702732873975</v>
      </c>
      <c r="DZ22" s="29">
        <f t="shared" si="29"/>
        <v>1.2166200004604628E-2</v>
      </c>
      <c r="EA22" s="29">
        <f t="shared" si="30"/>
        <v>0.26563334484273293</v>
      </c>
      <c r="EB22" s="29">
        <f t="shared" si="97"/>
        <v>1.8778364732920021</v>
      </c>
      <c r="EC22" s="29">
        <f t="shared" si="31"/>
        <v>0.13432972671260246</v>
      </c>
      <c r="ED22" s="29">
        <f t="shared" si="32"/>
        <v>0.13130361813013047</v>
      </c>
      <c r="EE22" s="29">
        <f t="shared" si="33"/>
        <v>0.28081933831003142</v>
      </c>
      <c r="EF22" s="29">
        <f t="shared" si="34"/>
        <v>0</v>
      </c>
      <c r="EG22" s="29">
        <f t="shared" si="35"/>
        <v>1.4807939924031754</v>
      </c>
      <c r="EH22" s="29">
        <f t="shared" si="36"/>
        <v>7.2710660772691241E-2</v>
      </c>
      <c r="EI22" s="29">
        <f t="shared" si="37"/>
        <v>1.9770278237682532E-2</v>
      </c>
      <c r="EJ22" s="29">
        <f t="shared" si="38"/>
        <v>0</v>
      </c>
      <c r="EK22" s="29">
        <f t="shared" si="39"/>
        <v>0</v>
      </c>
      <c r="EL22" s="29">
        <f t="shared" si="40"/>
        <v>1.1119370314371711E-3</v>
      </c>
      <c r="EM22" s="31">
        <f t="shared" si="41"/>
        <v>3.998676024889753</v>
      </c>
      <c r="EO22" s="29">
        <f t="shared" si="98"/>
        <v>1.9770278237682532E-2</v>
      </c>
      <c r="EP22" s="29">
        <f t="shared" si="99"/>
        <v>1.2166200004604628E-2</v>
      </c>
      <c r="EQ22" s="29">
        <f t="shared" si="100"/>
        <v>1.1119370314371711E-3</v>
      </c>
      <c r="ER22" s="31">
        <f t="shared" si="101"/>
        <v>0.11042140286101078</v>
      </c>
      <c r="ES22" s="29">
        <f t="shared" si="102"/>
        <v>7.2710660772691241E-2</v>
      </c>
      <c r="ET22" s="29">
        <f t="shared" si="103"/>
        <v>0.7831575335374501</v>
      </c>
      <c r="EU22" s="29">
        <f t="shared" si="104"/>
        <v>0.99933801244487652</v>
      </c>
      <c r="EV22" s="29">
        <f t="shared" si="105"/>
        <v>5.1029902108844558</v>
      </c>
      <c r="EW22" s="29">
        <f t="shared" si="106"/>
        <v>3.6656689237175879</v>
      </c>
      <c r="EZ22" s="29">
        <f t="shared" si="42"/>
        <v>0.43672030530674311</v>
      </c>
      <c r="FA22" s="29">
        <f t="shared" si="107"/>
        <v>0.21470217710727257</v>
      </c>
      <c r="FB22" s="29">
        <f t="shared" si="115"/>
        <v>-0.89421079063030506</v>
      </c>
      <c r="FC22" s="29">
        <f t="shared" si="108"/>
        <v>4.2508668124116804</v>
      </c>
      <c r="FD22" s="29">
        <f t="shared" si="109"/>
        <v>16314.989656499569</v>
      </c>
      <c r="FE22" s="29">
        <f t="shared" si="110"/>
        <v>10.266703996755197</v>
      </c>
      <c r="FF22" s="29">
        <f t="shared" si="111"/>
        <v>1589.1165910360266</v>
      </c>
      <c r="FG22" s="29">
        <f t="shared" si="43"/>
        <v>1300</v>
      </c>
      <c r="FH22" s="29">
        <f t="shared" si="44"/>
        <v>1251.1505376788721</v>
      </c>
      <c r="FJ22" s="29">
        <f t="shared" si="45"/>
        <v>1.5755209843986311</v>
      </c>
      <c r="FK22" s="29">
        <f t="shared" si="46"/>
        <v>1.5</v>
      </c>
      <c r="FL22" s="31">
        <f t="shared" si="47"/>
        <v>14.324777501860222</v>
      </c>
      <c r="FM22" s="31">
        <f t="shared" si="48"/>
        <v>14.169745628364581</v>
      </c>
      <c r="FN22" s="31">
        <f t="shared" si="49"/>
        <v>6.5141722797153934</v>
      </c>
      <c r="FO22" s="31">
        <f t="shared" si="112"/>
        <v>0.61196346010682534</v>
      </c>
      <c r="FP22" s="31">
        <f t="shared" si="50"/>
        <v>1259.0753635312053</v>
      </c>
    </row>
    <row r="23" spans="1:172" s="29" customFormat="1">
      <c r="A23" s="29" t="s">
        <v>33</v>
      </c>
      <c r="B23" s="29">
        <v>147</v>
      </c>
      <c r="C23" s="92">
        <v>2.2000000000000002</v>
      </c>
      <c r="D23" s="37">
        <v>1433</v>
      </c>
      <c r="E23" s="37">
        <f t="shared" si="51"/>
        <v>1758.3254507817412</v>
      </c>
      <c r="F23" s="29">
        <f t="shared" si="0"/>
        <v>1750.9208906242166</v>
      </c>
      <c r="G23" s="37">
        <f t="shared" si="113"/>
        <v>1753.2280159344191</v>
      </c>
      <c r="H23" s="37">
        <v>1433</v>
      </c>
      <c r="I23" s="37">
        <f t="shared" si="52"/>
        <v>16.471695324794148</v>
      </c>
      <c r="J23" s="37">
        <f t="shared" si="53"/>
        <v>8.0718426349496806</v>
      </c>
      <c r="K23" s="37">
        <f t="shared" si="1"/>
        <v>15.931355063075138</v>
      </c>
      <c r="L23" s="37">
        <f t="shared" si="2"/>
        <v>18.343984848242336</v>
      </c>
      <c r="M23" s="29">
        <f t="shared" si="3"/>
        <v>18.275401532958622</v>
      </c>
      <c r="N23" s="114">
        <f t="shared" si="54"/>
        <v>1732.8553261453726</v>
      </c>
      <c r="O23" s="115">
        <f t="shared" si="55"/>
        <v>1459.7053261453725</v>
      </c>
      <c r="P23" s="116">
        <v>1.945444</v>
      </c>
      <c r="Q23" s="118">
        <v>1460.4061594751045</v>
      </c>
      <c r="R23" s="118">
        <f t="shared" si="56"/>
        <v>1733.5561594751043</v>
      </c>
      <c r="S23" s="118">
        <v>1.9474312636015205</v>
      </c>
      <c r="T23" s="118">
        <v>1435.969332478548</v>
      </c>
      <c r="U23" s="118">
        <f t="shared" si="57"/>
        <v>1709.1193324785481</v>
      </c>
      <c r="V23" s="119">
        <f t="shared" si="58"/>
        <v>1.6749938576754382</v>
      </c>
      <c r="AA23" s="38">
        <v>1856</v>
      </c>
      <c r="AB23" s="30">
        <v>48.5</v>
      </c>
      <c r="AC23" s="30">
        <v>1.72</v>
      </c>
      <c r="AD23" s="30">
        <v>10.93</v>
      </c>
      <c r="AE23" s="30">
        <v>11.78</v>
      </c>
      <c r="AF23" s="30">
        <v>0.09</v>
      </c>
      <c r="AG23" s="30">
        <v>16.059999999999999</v>
      </c>
      <c r="AH23" s="30">
        <v>8.5500000000000007</v>
      </c>
      <c r="AI23" s="30">
        <v>1.59</v>
      </c>
      <c r="AJ23" s="30">
        <v>0.22</v>
      </c>
      <c r="AK23" s="30">
        <v>0</v>
      </c>
      <c r="AL23" s="30">
        <v>0.01</v>
      </c>
      <c r="AM23" s="30">
        <v>0.23</v>
      </c>
      <c r="AN23" s="30">
        <v>0</v>
      </c>
      <c r="AO23" s="29">
        <f t="shared" si="59"/>
        <v>99.68</v>
      </c>
      <c r="AQ23" s="30">
        <v>55.6</v>
      </c>
      <c r="AR23" s="30">
        <v>0.22</v>
      </c>
      <c r="AS23" s="30">
        <v>3.08</v>
      </c>
      <c r="AT23" s="30">
        <v>7.95</v>
      </c>
      <c r="AU23" s="30">
        <v>0.13</v>
      </c>
      <c r="AV23" s="30">
        <v>31.9</v>
      </c>
      <c r="AW23" s="30">
        <v>1.88</v>
      </c>
      <c r="AX23" s="30">
        <v>7.0000000000000007E-2</v>
      </c>
      <c r="AY23" s="30">
        <v>0</v>
      </c>
      <c r="AZ23" s="30">
        <v>0</v>
      </c>
      <c r="BA23" s="30">
        <v>0.01</v>
      </c>
      <c r="BB23" s="30">
        <v>0</v>
      </c>
      <c r="BC23" s="29">
        <f t="shared" si="60"/>
        <v>100.83999999999999</v>
      </c>
      <c r="BE23" s="40">
        <f t="shared" si="114"/>
        <v>1485.1754507817413</v>
      </c>
      <c r="BF23" s="41">
        <f t="shared" ca="1" si="61"/>
        <v>1459.7053002841592</v>
      </c>
      <c r="BG23" s="40">
        <f t="shared" ca="1" si="62"/>
        <v>1474.0541343764676</v>
      </c>
      <c r="BH23" s="94">
        <f t="shared" ca="1" si="63"/>
        <v>1459.7053002841592</v>
      </c>
      <c r="BI23" s="94">
        <f t="shared" ca="1" si="64"/>
        <v>1.9454436310881356</v>
      </c>
      <c r="BJ23" s="90">
        <f t="shared" si="65"/>
        <v>1.6471695324794147</v>
      </c>
      <c r="BK23" s="90">
        <f t="shared" si="66"/>
        <v>0.80718426349496808</v>
      </c>
      <c r="BM23" s="40">
        <f t="shared" si="67"/>
        <v>1.6749938576754382</v>
      </c>
      <c r="BN23" s="40">
        <f t="shared" ca="1" si="68"/>
        <v>1.9454436310881356</v>
      </c>
      <c r="BO23" s="40">
        <f t="shared" ca="1" si="69"/>
        <v>2.0507121996054893</v>
      </c>
      <c r="BP23" s="64"/>
      <c r="BQ23" s="126">
        <f t="shared" si="70"/>
        <v>0.33976347988993622</v>
      </c>
      <c r="BS23" s="29">
        <f t="shared" si="71"/>
        <v>0.13978311660264006</v>
      </c>
      <c r="BT23" s="29">
        <f t="shared" si="4"/>
        <v>0.41141301192206337</v>
      </c>
      <c r="BU23" s="29">
        <f t="shared" si="72"/>
        <v>70.847693851391796</v>
      </c>
      <c r="BV23" s="29">
        <f t="shared" si="73"/>
        <v>87.734275937557953</v>
      </c>
      <c r="BW23" s="29">
        <f t="shared" si="74"/>
        <v>0.80719921843143716</v>
      </c>
      <c r="BX23" s="29">
        <f t="shared" si="5"/>
        <v>2.1532621922212152E-2</v>
      </c>
      <c r="BY23" s="29">
        <f t="shared" si="75"/>
        <v>0.21439570031678779</v>
      </c>
      <c r="BZ23" s="29">
        <f t="shared" si="6"/>
        <v>0.16396089435239622</v>
      </c>
      <c r="CA23" s="29">
        <f t="shared" si="7"/>
        <v>1.2687224669603525E-3</v>
      </c>
      <c r="CB23" s="29">
        <f t="shared" si="8"/>
        <v>0.39846766109903631</v>
      </c>
      <c r="CC23" s="29">
        <f t="shared" si="9"/>
        <v>0.15246783909382391</v>
      </c>
      <c r="CD23" s="29">
        <f t="shared" si="10"/>
        <v>5.1307783778027687E-2</v>
      </c>
      <c r="CE23" s="29">
        <f t="shared" si="76"/>
        <v>4.6711112998428809E-3</v>
      </c>
      <c r="CF23" s="29">
        <f t="shared" si="11"/>
        <v>0</v>
      </c>
      <c r="CG23" s="29">
        <f t="shared" si="77"/>
        <v>1.3158050555861847E-4</v>
      </c>
      <c r="CH23" s="29">
        <f t="shared" si="78"/>
        <v>3.2408744724772257E-3</v>
      </c>
      <c r="CI23" s="29">
        <f t="shared" si="79"/>
        <v>1.8186440077385602</v>
      </c>
      <c r="CJ23" s="29">
        <f t="shared" si="80"/>
        <v>0.44384674240626665</v>
      </c>
      <c r="CK23" s="29">
        <f t="shared" si="81"/>
        <v>1.1839932296033816E-2</v>
      </c>
      <c r="CL23" s="29">
        <f t="shared" si="82"/>
        <v>0.11788766762736796</v>
      </c>
      <c r="CM23" s="29">
        <f t="shared" si="83"/>
        <v>9.0155573963195595E-2</v>
      </c>
      <c r="CN23" s="29">
        <f t="shared" si="84"/>
        <v>6.976200188501862E-4</v>
      </c>
      <c r="CO23" s="29">
        <f t="shared" si="85"/>
        <v>0.21910151706629008</v>
      </c>
      <c r="CP23" s="29">
        <f t="shared" si="86"/>
        <v>8.3836000033571154E-2</v>
      </c>
      <c r="CQ23" s="29">
        <f t="shared" si="87"/>
        <v>2.8212109439619069E-2</v>
      </c>
      <c r="CR23" s="29">
        <f t="shared" si="88"/>
        <v>2.5684583018813533E-3</v>
      </c>
      <c r="CS23" s="29">
        <f t="shared" si="89"/>
        <v>0</v>
      </c>
      <c r="CT23" s="29">
        <f t="shared" si="90"/>
        <v>7.2350886154039373E-5</v>
      </c>
      <c r="CU23" s="29">
        <f t="shared" si="91"/>
        <v>1.7820279607701644E-3</v>
      </c>
      <c r="CV23" s="29">
        <f t="shared" si="92"/>
        <v>1.0000000000000002</v>
      </c>
      <c r="CW23" s="29">
        <f t="shared" si="93"/>
        <v>0.92536652669665787</v>
      </c>
      <c r="CX23" s="29">
        <f t="shared" si="13"/>
        <v>2.7541725714457402E-3</v>
      </c>
      <c r="CY23" s="29">
        <f t="shared" si="14"/>
        <v>3.0207628406939909E-2</v>
      </c>
      <c r="CZ23" s="29">
        <f t="shared" si="94"/>
        <v>0.11065272581507216</v>
      </c>
      <c r="DA23" s="29">
        <f t="shared" si="15"/>
        <v>1.8325991189427314E-3</v>
      </c>
      <c r="DB23" s="29">
        <f t="shared" si="16"/>
        <v>0.79147686108712689</v>
      </c>
      <c r="DC23" s="29">
        <f t="shared" si="17"/>
        <v>3.3525092104840809E-2</v>
      </c>
      <c r="DD23" s="29">
        <f t="shared" si="95"/>
        <v>1.1294166240446346E-3</v>
      </c>
      <c r="DE23" s="29">
        <f t="shared" si="18"/>
        <v>0</v>
      </c>
      <c r="DF23" s="29">
        <f t="shared" si="19"/>
        <v>0</v>
      </c>
      <c r="DG23" s="29">
        <f t="shared" si="20"/>
        <v>6.5790252779309236E-5</v>
      </c>
      <c r="DH23" s="29">
        <f t="shared" si="21"/>
        <v>1.8970108126778502</v>
      </c>
      <c r="DJ23" s="29">
        <f t="shared" si="96"/>
        <v>0.84317846953835573</v>
      </c>
      <c r="DL23" s="29">
        <f t="shared" ref="DL23:DM25" si="121">2*CW23</f>
        <v>1.8507330533933157</v>
      </c>
      <c r="DM23" s="29">
        <f t="shared" si="121"/>
        <v>5.5083451428914803E-3</v>
      </c>
      <c r="DN23" s="29">
        <f t="shared" si="23"/>
        <v>9.0622885220819724E-2</v>
      </c>
      <c r="DO23" s="29">
        <f t="shared" ref="DO23:DQ25" si="122">CZ23</f>
        <v>0.11065272581507216</v>
      </c>
      <c r="DP23" s="29">
        <f t="shared" si="122"/>
        <v>1.8325991189427314E-3</v>
      </c>
      <c r="DQ23" s="29">
        <f t="shared" si="122"/>
        <v>0.79147686108712689</v>
      </c>
      <c r="DR23" s="29">
        <f t="shared" ref="DR23:DT29" si="123">DC23</f>
        <v>3.3525092104840809E-2</v>
      </c>
      <c r="DS23" s="29">
        <f t="shared" si="123"/>
        <v>1.1294166240446346E-3</v>
      </c>
      <c r="DT23" s="29">
        <f t="shared" si="123"/>
        <v>0</v>
      </c>
      <c r="DU23" s="29">
        <f t="shared" si="117"/>
        <v>0</v>
      </c>
      <c r="DV23" s="29">
        <f t="shared" si="25"/>
        <v>1.9737075833792771E-4</v>
      </c>
      <c r="DW23" s="29">
        <f t="shared" si="26"/>
        <v>2.8856783492653917</v>
      </c>
      <c r="DX23" s="29">
        <f t="shared" si="27"/>
        <v>2.07923381395831</v>
      </c>
      <c r="DY23" s="29">
        <f t="shared" si="28"/>
        <v>1.9240533726128461</v>
      </c>
      <c r="DZ23" s="29">
        <f t="shared" si="29"/>
        <v>5.7265687400264919E-3</v>
      </c>
      <c r="EA23" s="29">
        <f t="shared" si="30"/>
        <v>0.12561744484639412</v>
      </c>
      <c r="EB23" s="29">
        <f t="shared" si="97"/>
        <v>1.9297799413528727</v>
      </c>
      <c r="EC23" s="29">
        <f t="shared" si="31"/>
        <v>7.5946627387153853E-2</v>
      </c>
      <c r="ED23" s="29">
        <f t="shared" si="32"/>
        <v>4.9670817459240263E-2</v>
      </c>
      <c r="EE23" s="29">
        <f t="shared" si="33"/>
        <v>0.23007288912135562</v>
      </c>
      <c r="EF23" s="29">
        <f t="shared" si="34"/>
        <v>3.810402055535934E-3</v>
      </c>
      <c r="EG23" s="29">
        <f t="shared" si="35"/>
        <v>1.6456654525379384</v>
      </c>
      <c r="EH23" s="29">
        <f t="shared" si="36"/>
        <v>6.9706505120451775E-2</v>
      </c>
      <c r="EI23" s="29">
        <f t="shared" si="37"/>
        <v>4.6966424695204885E-3</v>
      </c>
      <c r="EJ23" s="29">
        <f t="shared" si="38"/>
        <v>0</v>
      </c>
      <c r="EK23" s="29">
        <f t="shared" si="39"/>
        <v>0</v>
      </c>
      <c r="EL23" s="29">
        <f t="shared" si="40"/>
        <v>2.7358663641520887E-4</v>
      </c>
      <c r="EM23" s="31">
        <f t="shared" si="41"/>
        <v>4.0096228641404839</v>
      </c>
      <c r="EO23" s="29">
        <f t="shared" si="98"/>
        <v>4.6966424695204885E-3</v>
      </c>
      <c r="EP23" s="29">
        <f t="shared" si="99"/>
        <v>5.7265687400264919E-3</v>
      </c>
      <c r="EQ23" s="29">
        <f t="shared" si="100"/>
        <v>2.7358663641520887E-4</v>
      </c>
      <c r="ER23" s="31">
        <f t="shared" si="101"/>
        <v>4.4700588353304566E-2</v>
      </c>
      <c r="ES23" s="29">
        <f t="shared" si="102"/>
        <v>6.9706505120451775E-2</v>
      </c>
      <c r="ET23" s="29">
        <f t="shared" si="103"/>
        <v>0.8797075407505236</v>
      </c>
      <c r="EU23" s="29">
        <f t="shared" si="104"/>
        <v>1.0048114320702421</v>
      </c>
      <c r="EV23" s="29">
        <f t="shared" si="105"/>
        <v>3.8390443061270614</v>
      </c>
      <c r="EW23" s="29">
        <f t="shared" si="106"/>
        <v>3.151882575655427</v>
      </c>
      <c r="EZ23" s="29">
        <f t="shared" si="42"/>
        <v>0.44384674240626665</v>
      </c>
      <c r="FA23" s="29">
        <f t="shared" si="107"/>
        <v>0.39379071108190705</v>
      </c>
      <c r="FB23" s="29">
        <f t="shared" si="115"/>
        <v>-0.52239962298882758</v>
      </c>
      <c r="FC23" s="29">
        <f t="shared" si="108"/>
        <v>1.9898873653444311</v>
      </c>
      <c r="FD23" s="29">
        <f t="shared" si="109"/>
        <v>16862.232993360918</v>
      </c>
      <c r="FE23" s="29">
        <f t="shared" si="110"/>
        <v>9.5899385326328908</v>
      </c>
      <c r="FF23" s="29">
        <f t="shared" si="111"/>
        <v>1758.3254507817412</v>
      </c>
      <c r="FG23" s="29">
        <f t="shared" si="43"/>
        <v>1433</v>
      </c>
      <c r="FH23" s="29">
        <f t="shared" si="44"/>
        <v>1477.2525921038305</v>
      </c>
      <c r="FJ23" s="29">
        <f t="shared" si="45"/>
        <v>1.8306182594565168</v>
      </c>
      <c r="FK23" s="29">
        <f t="shared" si="46"/>
        <v>2.2000000000000002</v>
      </c>
      <c r="FL23" s="31">
        <f t="shared" si="47"/>
        <v>18.375401532958531</v>
      </c>
      <c r="FM23" s="31">
        <f t="shared" si="48"/>
        <v>18.220652636600335</v>
      </c>
      <c r="FN23" s="31">
        <f t="shared" si="49"/>
        <v>21.483136937049693</v>
      </c>
      <c r="FO23" s="31">
        <f t="shared" si="112"/>
        <v>0.70847693851391802</v>
      </c>
      <c r="FP23" s="31">
        <f t="shared" si="50"/>
        <v>1480.078015934419</v>
      </c>
    </row>
    <row r="24" spans="1:172" s="29" customFormat="1">
      <c r="A24" s="29" t="s">
        <v>33</v>
      </c>
      <c r="B24" s="29">
        <v>9</v>
      </c>
      <c r="C24" s="92">
        <v>1.95</v>
      </c>
      <c r="D24" s="37">
        <v>1360</v>
      </c>
      <c r="E24" s="37">
        <f t="shared" si="51"/>
        <v>1623.3509636540734</v>
      </c>
      <c r="F24" s="29">
        <f t="shared" si="0"/>
        <v>1629.0428557965902</v>
      </c>
      <c r="G24" s="37">
        <f t="shared" si="113"/>
        <v>1625.2473794549128</v>
      </c>
      <c r="H24" s="37">
        <v>1360</v>
      </c>
      <c r="I24" s="37">
        <f t="shared" si="52"/>
        <v>17.899311215469613</v>
      </c>
      <c r="J24" s="37">
        <f t="shared" si="53"/>
        <v>14.925127071823203</v>
      </c>
      <c r="K24" s="37">
        <f t="shared" si="1"/>
        <v>18.148838368810907</v>
      </c>
      <c r="L24" s="37">
        <f t="shared" si="2"/>
        <v>18.679229223299171</v>
      </c>
      <c r="M24" s="29">
        <f t="shared" si="3"/>
        <v>15.453855400016167</v>
      </c>
      <c r="N24" s="114">
        <f t="shared" si="54"/>
        <v>1621.0037371614521</v>
      </c>
      <c r="O24" s="115">
        <f t="shared" si="55"/>
        <v>1347.853737161452</v>
      </c>
      <c r="P24" s="116">
        <v>1.8162959999999999</v>
      </c>
      <c r="Q24" s="118">
        <v>1348.9557975222851</v>
      </c>
      <c r="R24" s="118">
        <f t="shared" si="56"/>
        <v>1622.1057975222852</v>
      </c>
      <c r="S24" s="118">
        <v>1.8190486028710506</v>
      </c>
      <c r="T24" s="118">
        <v>1336.6967614715031</v>
      </c>
      <c r="U24" s="118">
        <f t="shared" si="57"/>
        <v>1609.8467614715032</v>
      </c>
      <c r="V24" s="119">
        <f t="shared" si="58"/>
        <v>1.7988467818253135</v>
      </c>
      <c r="AA24" s="38">
        <v>1855</v>
      </c>
      <c r="AB24" s="30">
        <v>45.3</v>
      </c>
      <c r="AC24" s="30">
        <v>3.6</v>
      </c>
      <c r="AD24" s="30">
        <v>14.48</v>
      </c>
      <c r="AE24" s="30">
        <v>13.8</v>
      </c>
      <c r="AF24" s="30">
        <v>0.15</v>
      </c>
      <c r="AG24" s="30">
        <v>9.8000000000000007</v>
      </c>
      <c r="AH24" s="30">
        <v>9</v>
      </c>
      <c r="AI24" s="30">
        <v>2.8</v>
      </c>
      <c r="AJ24" s="30">
        <v>0.59</v>
      </c>
      <c r="AK24" s="30">
        <v>0</v>
      </c>
      <c r="AL24" s="30">
        <v>0</v>
      </c>
      <c r="AM24" s="30">
        <v>0.48</v>
      </c>
      <c r="AN24" s="30">
        <v>0</v>
      </c>
      <c r="AO24" s="29">
        <f t="shared" si="59"/>
        <v>100</v>
      </c>
      <c r="AQ24" s="30">
        <v>52.2</v>
      </c>
      <c r="AR24" s="30">
        <v>0.44</v>
      </c>
      <c r="AS24" s="30">
        <v>7.2</v>
      </c>
      <c r="AT24" s="30">
        <v>12.1</v>
      </c>
      <c r="AU24" s="30">
        <v>0.1</v>
      </c>
      <c r="AV24" s="30">
        <v>26.6</v>
      </c>
      <c r="AW24" s="30">
        <v>2.1</v>
      </c>
      <c r="AX24" s="30">
        <v>0.24</v>
      </c>
      <c r="AY24" s="30">
        <v>0</v>
      </c>
      <c r="AZ24" s="30">
        <v>0</v>
      </c>
      <c r="BA24" s="30">
        <v>0.01</v>
      </c>
      <c r="BB24" s="30">
        <v>0</v>
      </c>
      <c r="BC24" s="29">
        <f t="shared" si="60"/>
        <v>100.98999999999998</v>
      </c>
      <c r="BE24" s="40">
        <f t="shared" si="114"/>
        <v>1350.2009636540733</v>
      </c>
      <c r="BF24" s="41">
        <f t="shared" ca="1" si="61"/>
        <v>1347.8537605762697</v>
      </c>
      <c r="BG24" s="40">
        <f t="shared" ca="1" si="62"/>
        <v>1347.97727971122</v>
      </c>
      <c r="BH24" s="94">
        <f t="shared" ca="1" si="63"/>
        <v>1347.8537605762697</v>
      </c>
      <c r="BI24" s="94">
        <f t="shared" ca="1" si="64"/>
        <v>1.816296391750301</v>
      </c>
      <c r="BJ24" s="90">
        <f t="shared" si="65"/>
        <v>1.7899311215469613</v>
      </c>
      <c r="BK24" s="90">
        <f t="shared" si="66"/>
        <v>1.4925127071823203</v>
      </c>
      <c r="BM24" s="40">
        <f t="shared" si="67"/>
        <v>1.7988467818253135</v>
      </c>
      <c r="BN24" s="40">
        <f t="shared" ca="1" si="68"/>
        <v>1.816296391750301</v>
      </c>
      <c r="BO24" s="40">
        <f t="shared" ca="1" si="69"/>
        <v>1.4635615538007827</v>
      </c>
      <c r="BP24" s="64"/>
      <c r="BQ24" s="126">
        <f t="shared" si="70"/>
        <v>0.32303585049580469</v>
      </c>
      <c r="BS24" s="29">
        <f t="shared" si="71"/>
        <v>0.25514203044144801</v>
      </c>
      <c r="BT24" s="29">
        <f t="shared" si="4"/>
        <v>0.78982574240552161</v>
      </c>
      <c r="BU24" s="29">
        <f t="shared" si="72"/>
        <v>55.867433750295881</v>
      </c>
      <c r="BV24" s="29">
        <f t="shared" si="73"/>
        <v>79.669678492408622</v>
      </c>
      <c r="BW24" s="29">
        <f t="shared" si="74"/>
        <v>0.75394071329781653</v>
      </c>
      <c r="BX24" s="29">
        <f t="shared" si="5"/>
        <v>4.5068278441839388E-2</v>
      </c>
      <c r="BY24" s="29">
        <f t="shared" si="75"/>
        <v>0.28403016839772072</v>
      </c>
      <c r="BZ24" s="29">
        <f t="shared" si="6"/>
        <v>0.19207642971672903</v>
      </c>
      <c r="CA24" s="29">
        <f t="shared" si="7"/>
        <v>2.1145374449339205E-3</v>
      </c>
      <c r="CB24" s="29">
        <f t="shared" si="8"/>
        <v>0.24314963130576314</v>
      </c>
      <c r="CC24" s="29">
        <f t="shared" si="9"/>
        <v>0.16049246220402516</v>
      </c>
      <c r="CD24" s="29">
        <f t="shared" si="10"/>
        <v>9.0353329923570758E-2</v>
      </c>
      <c r="CE24" s="29">
        <f t="shared" si="76"/>
        <v>1.2527071213214998E-2</v>
      </c>
      <c r="CF24" s="29">
        <f t="shared" si="11"/>
        <v>0</v>
      </c>
      <c r="CG24" s="29">
        <f t="shared" si="77"/>
        <v>0</v>
      </c>
      <c r="CH24" s="29">
        <f t="shared" si="78"/>
        <v>6.7635641164742093E-3</v>
      </c>
      <c r="CI24" s="29">
        <f t="shared" si="79"/>
        <v>1.7905161860620877</v>
      </c>
      <c r="CJ24" s="29">
        <f t="shared" si="80"/>
        <v>0.42107450307722211</v>
      </c>
      <c r="CK24" s="29">
        <f t="shared" si="81"/>
        <v>2.5170550700777974E-2</v>
      </c>
      <c r="CL24" s="29">
        <f t="shared" si="82"/>
        <v>0.15863032716972697</v>
      </c>
      <c r="CM24" s="29">
        <f t="shared" si="83"/>
        <v>0.10727433307328316</v>
      </c>
      <c r="CN24" s="29">
        <f t="shared" si="84"/>
        <v>1.1809652777194147E-3</v>
      </c>
      <c r="CO24" s="29">
        <f t="shared" si="85"/>
        <v>0.13579862231825238</v>
      </c>
      <c r="CP24" s="29">
        <f t="shared" si="86"/>
        <v>8.9634745250194534E-2</v>
      </c>
      <c r="CQ24" s="29">
        <f t="shared" si="87"/>
        <v>5.0462168746034264E-2</v>
      </c>
      <c r="CR24" s="29">
        <f t="shared" si="88"/>
        <v>6.9963462551913573E-3</v>
      </c>
      <c r="CS24" s="29">
        <f t="shared" si="89"/>
        <v>0</v>
      </c>
      <c r="CT24" s="29">
        <f t="shared" si="90"/>
        <v>0</v>
      </c>
      <c r="CU24" s="29">
        <f t="shared" si="91"/>
        <v>3.7774381315979215E-3</v>
      </c>
      <c r="CV24" s="29">
        <f t="shared" si="92"/>
        <v>1</v>
      </c>
      <c r="CW24" s="29">
        <f t="shared" si="93"/>
        <v>0.868779364992186</v>
      </c>
      <c r="CX24" s="29">
        <f t="shared" si="13"/>
        <v>5.5083451428914803E-3</v>
      </c>
      <c r="CY24" s="29">
        <f t="shared" si="14"/>
        <v>7.0615235237002388E-2</v>
      </c>
      <c r="CZ24" s="29">
        <f t="shared" si="94"/>
        <v>0.16841484054872616</v>
      </c>
      <c r="DA24" s="29">
        <f t="shared" si="15"/>
        <v>1.4096916299559472E-3</v>
      </c>
      <c r="DB24" s="29">
        <f t="shared" si="16"/>
        <v>0.65997757068707141</v>
      </c>
      <c r="DC24" s="29">
        <f t="shared" si="17"/>
        <v>3.7448241180939208E-2</v>
      </c>
      <c r="DD24" s="29">
        <f t="shared" si="95"/>
        <v>3.8722855681530325E-3</v>
      </c>
      <c r="DE24" s="29">
        <f t="shared" si="18"/>
        <v>0</v>
      </c>
      <c r="DF24" s="29">
        <f t="shared" si="19"/>
        <v>0</v>
      </c>
      <c r="DG24" s="29">
        <f t="shared" si="20"/>
        <v>6.5790252779309236E-5</v>
      </c>
      <c r="DH24" s="29">
        <f t="shared" si="21"/>
        <v>1.816091365239705</v>
      </c>
      <c r="DJ24" s="29">
        <f t="shared" si="96"/>
        <v>0.75756008187913404</v>
      </c>
      <c r="DL24" s="29">
        <f t="shared" si="121"/>
        <v>1.737558729984372</v>
      </c>
      <c r="DM24" s="29">
        <f t="shared" si="121"/>
        <v>1.1016690285782961E-2</v>
      </c>
      <c r="DN24" s="29">
        <f t="shared" si="23"/>
        <v>0.21184570571100717</v>
      </c>
      <c r="DO24" s="29">
        <f t="shared" si="122"/>
        <v>0.16841484054872616</v>
      </c>
      <c r="DP24" s="29">
        <f t="shared" si="122"/>
        <v>1.4096916299559472E-3</v>
      </c>
      <c r="DQ24" s="29">
        <f t="shared" si="122"/>
        <v>0.65997757068707141</v>
      </c>
      <c r="DR24" s="29">
        <f t="shared" si="123"/>
        <v>3.7448241180939208E-2</v>
      </c>
      <c r="DS24" s="29">
        <f t="shared" si="123"/>
        <v>3.8722855681530325E-3</v>
      </c>
      <c r="DT24" s="29">
        <f t="shared" si="123"/>
        <v>0</v>
      </c>
      <c r="DU24" s="29">
        <f t="shared" si="117"/>
        <v>0</v>
      </c>
      <c r="DV24" s="29">
        <f t="shared" si="25"/>
        <v>1.9737075833792771E-4</v>
      </c>
      <c r="DW24" s="29">
        <f t="shared" si="26"/>
        <v>2.8317411263543453</v>
      </c>
      <c r="DX24" s="29">
        <f t="shared" si="27"/>
        <v>2.1188377511487255</v>
      </c>
      <c r="DY24" s="29">
        <f t="shared" si="28"/>
        <v>1.8408025159644612</v>
      </c>
      <c r="DZ24" s="29">
        <f t="shared" si="29"/>
        <v>1.1671289635115189E-2</v>
      </c>
      <c r="EA24" s="29">
        <f t="shared" si="30"/>
        <v>0.29924445245281678</v>
      </c>
      <c r="EB24" s="29">
        <f t="shared" si="97"/>
        <v>1.8524738055995764</v>
      </c>
      <c r="EC24" s="29">
        <f t="shared" si="31"/>
        <v>0.15919748403553879</v>
      </c>
      <c r="ED24" s="29">
        <f t="shared" si="32"/>
        <v>0.14004696841727798</v>
      </c>
      <c r="EE24" s="29">
        <f t="shared" si="33"/>
        <v>0.35684372200833414</v>
      </c>
      <c r="EF24" s="29">
        <f t="shared" si="34"/>
        <v>2.9869078430290407E-3</v>
      </c>
      <c r="EG24" s="29">
        <f t="shared" si="35"/>
        <v>1.3983853916831934</v>
      </c>
      <c r="EH24" s="29">
        <f t="shared" si="36"/>
        <v>7.9346747128296327E-2</v>
      </c>
      <c r="EI24" s="29">
        <f t="shared" si="37"/>
        <v>1.6409489690062073E-2</v>
      </c>
      <c r="EJ24" s="29">
        <f t="shared" si="38"/>
        <v>0</v>
      </c>
      <c r="EK24" s="29">
        <f t="shared" si="39"/>
        <v>0</v>
      </c>
      <c r="EL24" s="29">
        <f t="shared" si="40"/>
        <v>2.7879774249283556E-4</v>
      </c>
      <c r="EM24" s="31">
        <f t="shared" si="41"/>
        <v>4.0059693141478014</v>
      </c>
      <c r="EO24" s="29">
        <f t="shared" si="98"/>
        <v>1.6409489690062073E-2</v>
      </c>
      <c r="EP24" s="29">
        <f t="shared" si="99"/>
        <v>1.1671289635115189E-2</v>
      </c>
      <c r="EQ24" s="29">
        <f t="shared" si="100"/>
        <v>2.7879774249283556E-4</v>
      </c>
      <c r="ER24" s="31">
        <f t="shared" si="101"/>
        <v>0.12335868098472307</v>
      </c>
      <c r="ES24" s="29">
        <f t="shared" si="102"/>
        <v>7.9346747128296327E-2</v>
      </c>
      <c r="ET24" s="29">
        <f t="shared" si="103"/>
        <v>0.7719196518932111</v>
      </c>
      <c r="EU24" s="29">
        <f t="shared" si="104"/>
        <v>1.0029846570739007</v>
      </c>
      <c r="EV24" s="29">
        <f t="shared" si="105"/>
        <v>4.2901100484582901</v>
      </c>
      <c r="EW24" s="29">
        <f t="shared" si="106"/>
        <v>3.8641909089008619</v>
      </c>
      <c r="EZ24" s="29">
        <f t="shared" si="42"/>
        <v>0.42107450307722211</v>
      </c>
      <c r="FA24" s="29">
        <f t="shared" si="107"/>
        <v>0.33388866591944949</v>
      </c>
      <c r="FB24" s="29">
        <f t="shared" si="115"/>
        <v>-0.78298376218222498</v>
      </c>
      <c r="FC24" s="29">
        <f t="shared" si="108"/>
        <v>2.8900702601971009</v>
      </c>
      <c r="FD24" s="29">
        <f t="shared" si="109"/>
        <v>16666.788944481865</v>
      </c>
      <c r="FE24" s="29">
        <f t="shared" si="110"/>
        <v>10.266904272484517</v>
      </c>
      <c r="FF24" s="29">
        <f t="shared" si="111"/>
        <v>1623.3509636540734</v>
      </c>
      <c r="FG24" s="29">
        <f t="shared" si="43"/>
        <v>1360</v>
      </c>
      <c r="FH24" s="29">
        <f t="shared" si="44"/>
        <v>1355.4795973835994</v>
      </c>
      <c r="FJ24" s="29">
        <f t="shared" si="45"/>
        <v>1.8643562870281241</v>
      </c>
      <c r="FK24" s="29">
        <f t="shared" si="46"/>
        <v>1.95</v>
      </c>
      <c r="FL24" s="31">
        <f t="shared" si="47"/>
        <v>15.553855400016078</v>
      </c>
      <c r="FM24" s="31">
        <f t="shared" si="48"/>
        <v>15.395337021232535</v>
      </c>
      <c r="FN24" s="31">
        <f t="shared" si="49"/>
        <v>7.6559630279886708</v>
      </c>
      <c r="FO24" s="31">
        <f t="shared" si="112"/>
        <v>0.55867433750295881</v>
      </c>
      <c r="FP24" s="31">
        <f t="shared" si="50"/>
        <v>1352.0973794549127</v>
      </c>
    </row>
    <row r="25" spans="1:172" s="29" customFormat="1">
      <c r="A25" s="29" t="s">
        <v>34</v>
      </c>
      <c r="B25" s="29">
        <v>30.14</v>
      </c>
      <c r="C25" s="92">
        <v>3</v>
      </c>
      <c r="D25" s="37">
        <v>1540</v>
      </c>
      <c r="E25" s="37">
        <f t="shared" si="51"/>
        <v>1827.3776196333624</v>
      </c>
      <c r="F25" s="29">
        <f t="shared" si="0"/>
        <v>1843.8417134348119</v>
      </c>
      <c r="G25" s="37">
        <f t="shared" si="113"/>
        <v>1781.5238736084279</v>
      </c>
      <c r="H25" s="37">
        <v>1540</v>
      </c>
      <c r="I25" s="37">
        <f t="shared" si="52"/>
        <v>21.57472121990369</v>
      </c>
      <c r="J25" s="37">
        <f t="shared" si="53"/>
        <v>12.587678972712679</v>
      </c>
      <c r="K25" s="37">
        <f t="shared" si="1"/>
        <v>20.533987305271985</v>
      </c>
      <c r="L25" s="37">
        <f t="shared" si="2"/>
        <v>22.776162622400168</v>
      </c>
      <c r="M25" s="29">
        <f t="shared" si="3"/>
        <v>30.148512590226389</v>
      </c>
      <c r="N25" s="114">
        <f t="shared" si="54"/>
        <v>1775.7350830874143</v>
      </c>
      <c r="O25" s="115">
        <f t="shared" si="55"/>
        <v>1502.5850830874142</v>
      </c>
      <c r="P25" s="116">
        <v>2.122871</v>
      </c>
      <c r="Q25" s="118">
        <v>1502.5850807229117</v>
      </c>
      <c r="R25" s="118">
        <f t="shared" si="56"/>
        <v>1775.7350807229118</v>
      </c>
      <c r="S25" s="118">
        <v>2.122870968167871</v>
      </c>
      <c r="T25" s="118">
        <v>1466.3683449671262</v>
      </c>
      <c r="U25" s="118">
        <f t="shared" si="57"/>
        <v>1739.5183449671263</v>
      </c>
      <c r="V25" s="119">
        <f t="shared" si="58"/>
        <v>2.0783045150036643</v>
      </c>
      <c r="AA25" s="38">
        <v>50006</v>
      </c>
      <c r="AB25" s="30">
        <v>46.91</v>
      </c>
      <c r="AC25" s="30">
        <v>0.64</v>
      </c>
      <c r="AD25" s="30">
        <v>12.46</v>
      </c>
      <c r="AE25" s="30">
        <v>8.86</v>
      </c>
      <c r="AF25" s="30">
        <v>0.17</v>
      </c>
      <c r="AG25" s="30">
        <v>18.22</v>
      </c>
      <c r="AH25" s="30">
        <v>10.86</v>
      </c>
      <c r="AI25" s="30">
        <v>0.82</v>
      </c>
      <c r="AJ25" s="30">
        <v>0.34</v>
      </c>
      <c r="AK25" s="30">
        <v>0</v>
      </c>
      <c r="AL25" s="30">
        <v>0.43</v>
      </c>
      <c r="AM25" s="30">
        <v>0</v>
      </c>
      <c r="AN25" s="30">
        <v>0</v>
      </c>
      <c r="AO25" s="29">
        <f t="shared" si="59"/>
        <v>99.710000000000008</v>
      </c>
      <c r="AQ25" s="30">
        <v>53.22</v>
      </c>
      <c r="AR25" s="30">
        <v>7.0000000000000007E-2</v>
      </c>
      <c r="AS25" s="30">
        <v>5.28</v>
      </c>
      <c r="AT25" s="30">
        <v>5.13</v>
      </c>
      <c r="AU25" s="30">
        <v>0.13</v>
      </c>
      <c r="AV25" s="30">
        <v>31.79</v>
      </c>
      <c r="AW25" s="30">
        <v>2.56</v>
      </c>
      <c r="AX25" s="30">
        <v>0.13</v>
      </c>
      <c r="AY25" s="30">
        <v>0</v>
      </c>
      <c r="AZ25" s="30">
        <v>0</v>
      </c>
      <c r="BA25" s="30">
        <v>0.87</v>
      </c>
      <c r="BB25" s="30">
        <v>0</v>
      </c>
      <c r="BC25" s="29">
        <f t="shared" si="60"/>
        <v>99.18</v>
      </c>
      <c r="BE25" s="40">
        <f t="shared" si="114"/>
        <v>1554.2276196333623</v>
      </c>
      <c r="BF25" s="41">
        <f t="shared" ca="1" si="61"/>
        <v>1502.5850807229117</v>
      </c>
      <c r="BG25" s="40">
        <f t="shared" ca="1" si="62"/>
        <v>1500.3138512221435</v>
      </c>
      <c r="BH25" s="94">
        <f t="shared" ca="1" si="63"/>
        <v>1502.5850807229117</v>
      </c>
      <c r="BI25" s="94">
        <f t="shared" ca="1" si="64"/>
        <v>2.122870968167871</v>
      </c>
      <c r="BJ25" s="90">
        <f t="shared" si="65"/>
        <v>2.1574721219903692</v>
      </c>
      <c r="BK25" s="90">
        <f t="shared" si="66"/>
        <v>1.2587678972712679</v>
      </c>
      <c r="BM25" s="40">
        <f t="shared" si="67"/>
        <v>2.0783045150036643</v>
      </c>
      <c r="BN25" s="40">
        <f t="shared" ca="1" si="68"/>
        <v>2.122870968167871</v>
      </c>
      <c r="BO25" s="40">
        <f t="shared" ca="1" si="69"/>
        <v>2.6584385406348288</v>
      </c>
      <c r="BP25" s="64"/>
      <c r="BQ25" s="126">
        <f t="shared" si="70"/>
        <v>0.331849744762646</v>
      </c>
      <c r="BS25" s="29">
        <f t="shared" si="71"/>
        <v>9.051178105797375E-2</v>
      </c>
      <c r="BT25" s="29">
        <f t="shared" si="4"/>
        <v>0.27274928634557755</v>
      </c>
      <c r="BU25" s="29">
        <f t="shared" si="72"/>
        <v>78.567387576289633</v>
      </c>
      <c r="BV25" s="29">
        <f t="shared" si="73"/>
        <v>91.698851519545954</v>
      </c>
      <c r="BW25" s="29">
        <f t="shared" si="74"/>
        <v>0.78073639869316935</v>
      </c>
      <c r="BX25" s="29">
        <f t="shared" si="5"/>
        <v>8.0121383896603355E-3</v>
      </c>
      <c r="BY25" s="29">
        <f t="shared" si="75"/>
        <v>0.24440717529251382</v>
      </c>
      <c r="BZ25" s="29">
        <f t="shared" si="6"/>
        <v>0.12331863531088544</v>
      </c>
      <c r="CA25" s="29">
        <f t="shared" si="7"/>
        <v>2.3964757709251101E-3</v>
      </c>
      <c r="CB25" s="29">
        <f t="shared" si="8"/>
        <v>0.45205982473377593</v>
      </c>
      <c r="CC25" s="29">
        <f t="shared" si="9"/>
        <v>0.19366090439285702</v>
      </c>
      <c r="CD25" s="29">
        <f t="shared" si="10"/>
        <v>2.6460618049045721E-2</v>
      </c>
      <c r="CE25" s="29">
        <f t="shared" si="76"/>
        <v>7.2189901906662707E-3</v>
      </c>
      <c r="CF25" s="29">
        <f t="shared" si="11"/>
        <v>0</v>
      </c>
      <c r="CG25" s="29">
        <f t="shared" si="77"/>
        <v>5.6579617390205934E-3</v>
      </c>
      <c r="CH25" s="29">
        <f t="shared" si="78"/>
        <v>0</v>
      </c>
      <c r="CI25" s="29">
        <f t="shared" si="79"/>
        <v>1.8439291225625196</v>
      </c>
      <c r="CJ25" s="29">
        <f t="shared" si="80"/>
        <v>0.42340911542639731</v>
      </c>
      <c r="CK25" s="29">
        <f t="shared" si="81"/>
        <v>4.3451444481368232E-3</v>
      </c>
      <c r="CL25" s="29">
        <f t="shared" si="82"/>
        <v>0.13254694678983087</v>
      </c>
      <c r="CM25" s="29">
        <f t="shared" si="83"/>
        <v>6.687818626103631E-2</v>
      </c>
      <c r="CN25" s="29">
        <f t="shared" si="84"/>
        <v>1.2996572056927617E-3</v>
      </c>
      <c r="CO25" s="29">
        <f t="shared" si="85"/>
        <v>0.24516117197907564</v>
      </c>
      <c r="CP25" s="29">
        <f t="shared" si="86"/>
        <v>0.10502621929617624</v>
      </c>
      <c r="CQ25" s="29">
        <f t="shared" si="87"/>
        <v>1.4350127521318845E-2</v>
      </c>
      <c r="CR25" s="29">
        <f t="shared" si="88"/>
        <v>3.9150041627597897E-3</v>
      </c>
      <c r="CS25" s="29">
        <f t="shared" si="89"/>
        <v>0</v>
      </c>
      <c r="CT25" s="29">
        <f t="shared" si="90"/>
        <v>3.0684269095754011E-3</v>
      </c>
      <c r="CU25" s="29">
        <f t="shared" si="91"/>
        <v>0</v>
      </c>
      <c r="CV25" s="29">
        <f t="shared" si="92"/>
        <v>1</v>
      </c>
      <c r="CW25" s="29">
        <f t="shared" si="93"/>
        <v>0.88575551350352755</v>
      </c>
      <c r="CX25" s="29">
        <f t="shared" si="13"/>
        <v>8.7632763636909933E-4</v>
      </c>
      <c r="CY25" s="29">
        <f t="shared" si="14"/>
        <v>5.1784505840468419E-2</v>
      </c>
      <c r="CZ25" s="29">
        <f t="shared" si="94"/>
        <v>7.1402324959914484E-2</v>
      </c>
      <c r="DA25" s="29">
        <f t="shared" si="15"/>
        <v>1.8325991189427314E-3</v>
      </c>
      <c r="DB25" s="29">
        <f t="shared" si="16"/>
        <v>0.78874763053165409</v>
      </c>
      <c r="DC25" s="29">
        <f t="shared" si="17"/>
        <v>4.5651189249144936E-2</v>
      </c>
      <c r="DD25" s="29">
        <f t="shared" si="95"/>
        <v>2.0974880160828926E-3</v>
      </c>
      <c r="DE25" s="29">
        <f t="shared" si="18"/>
        <v>0</v>
      </c>
      <c r="DF25" s="29">
        <f t="shared" si="19"/>
        <v>0</v>
      </c>
      <c r="DG25" s="29">
        <f t="shared" si="20"/>
        <v>5.7237519917999026E-3</v>
      </c>
      <c r="DH25" s="29">
        <f t="shared" si="21"/>
        <v>1.853871330847904</v>
      </c>
      <c r="DJ25" s="29">
        <f t="shared" si="96"/>
        <v>0.86159084218365156</v>
      </c>
      <c r="DL25" s="29">
        <f t="shared" si="121"/>
        <v>1.7715110270070551</v>
      </c>
      <c r="DM25" s="29">
        <f t="shared" si="121"/>
        <v>1.7526552727381987E-3</v>
      </c>
      <c r="DN25" s="29">
        <f t="shared" si="23"/>
        <v>0.15535351752140525</v>
      </c>
      <c r="DO25" s="29">
        <f t="shared" si="122"/>
        <v>7.1402324959914484E-2</v>
      </c>
      <c r="DP25" s="29">
        <f t="shared" si="122"/>
        <v>1.8325991189427314E-3</v>
      </c>
      <c r="DQ25" s="29">
        <f t="shared" si="122"/>
        <v>0.78874763053165409</v>
      </c>
      <c r="DR25" s="29">
        <f t="shared" si="123"/>
        <v>4.5651189249144936E-2</v>
      </c>
      <c r="DS25" s="29">
        <f t="shared" si="123"/>
        <v>2.0974880160828926E-3</v>
      </c>
      <c r="DT25" s="29">
        <f t="shared" si="123"/>
        <v>0</v>
      </c>
      <c r="DU25" s="29">
        <f t="shared" si="117"/>
        <v>0</v>
      </c>
      <c r="DV25" s="29">
        <f t="shared" si="25"/>
        <v>1.7171255975399709E-2</v>
      </c>
      <c r="DW25" s="29">
        <f t="shared" si="26"/>
        <v>2.8555196876523379</v>
      </c>
      <c r="DX25" s="29">
        <f t="shared" si="27"/>
        <v>2.1011937077320217</v>
      </c>
      <c r="DY25" s="29">
        <f t="shared" si="28"/>
        <v>1.8611439115625579</v>
      </c>
      <c r="DZ25" s="29">
        <f t="shared" si="29"/>
        <v>1.8413341154504268E-3</v>
      </c>
      <c r="EA25" s="29">
        <f t="shared" si="30"/>
        <v>0.21761855566000873</v>
      </c>
      <c r="EB25" s="29">
        <f t="shared" si="97"/>
        <v>1.8629852456780083</v>
      </c>
      <c r="EC25" s="29">
        <f t="shared" si="31"/>
        <v>0.13885608843744213</v>
      </c>
      <c r="ED25" s="29">
        <f t="shared" si="32"/>
        <v>7.8762467222566607E-2</v>
      </c>
      <c r="EE25" s="29">
        <f t="shared" si="33"/>
        <v>0.15003011592320939</v>
      </c>
      <c r="EF25" s="29">
        <f t="shared" si="34"/>
        <v>3.8506457375177142E-3</v>
      </c>
      <c r="EG25" s="29">
        <f t="shared" si="35"/>
        <v>1.6573115582616531</v>
      </c>
      <c r="EH25" s="29">
        <f t="shared" si="36"/>
        <v>9.5921991600787057E-2</v>
      </c>
      <c r="EI25" s="29">
        <f t="shared" si="37"/>
        <v>8.814457242873391E-3</v>
      </c>
      <c r="EJ25" s="29">
        <f t="shared" si="38"/>
        <v>0</v>
      </c>
      <c r="EK25" s="29">
        <f t="shared" si="39"/>
        <v>0</v>
      </c>
      <c r="EL25" s="29">
        <f t="shared" si="40"/>
        <v>2.4053423339577162E-2</v>
      </c>
      <c r="EM25" s="31">
        <f t="shared" si="41"/>
        <v>4.0205859934436354</v>
      </c>
      <c r="EO25" s="29">
        <f t="shared" si="98"/>
        <v>8.814457242873391E-3</v>
      </c>
      <c r="EP25" s="29">
        <f t="shared" si="99"/>
        <v>1.8413341154504268E-3</v>
      </c>
      <c r="EQ25" s="29">
        <f t="shared" si="100"/>
        <v>2.4053423339577162E-2</v>
      </c>
      <c r="ER25" s="31">
        <f t="shared" si="101"/>
        <v>4.5894586640116058E-2</v>
      </c>
      <c r="ES25" s="29">
        <f t="shared" si="102"/>
        <v>9.5921991600787057E-2</v>
      </c>
      <c r="ET25" s="29">
        <f t="shared" si="103"/>
        <v>0.83376720378301339</v>
      </c>
      <c r="EU25" s="29">
        <f t="shared" si="104"/>
        <v>1.0102929967218175</v>
      </c>
      <c r="EV25" s="29">
        <f t="shared" si="105"/>
        <v>3.8579708513560185</v>
      </c>
      <c r="EW25" s="29">
        <f t="shared" si="106"/>
        <v>2.9801146043862055</v>
      </c>
      <c r="EZ25" s="29">
        <f t="shared" si="42"/>
        <v>0.42340911542639731</v>
      </c>
      <c r="FA25" s="29">
        <f t="shared" si="107"/>
        <v>0.41836523474198095</v>
      </c>
      <c r="FB25" s="29">
        <f t="shared" si="115"/>
        <v>-0.52816088503359748</v>
      </c>
      <c r="FC25" s="29">
        <f t="shared" si="108"/>
        <v>1.8489116506665491</v>
      </c>
      <c r="FD25" s="29">
        <f t="shared" si="109"/>
        <v>17487.653949773889</v>
      </c>
      <c r="FE25" s="29">
        <f t="shared" si="110"/>
        <v>9.5698085397820183</v>
      </c>
      <c r="FF25" s="29">
        <f t="shared" si="111"/>
        <v>1827.3776196333624</v>
      </c>
      <c r="FG25" s="29">
        <f t="shared" si="43"/>
        <v>1540</v>
      </c>
      <c r="FH25" s="29">
        <f t="shared" si="44"/>
        <v>1570.1269386103643</v>
      </c>
      <c r="FJ25" s="29">
        <f t="shared" si="45"/>
        <v>2.2739159706961374</v>
      </c>
      <c r="FK25" s="29">
        <f t="shared" si="46"/>
        <v>3</v>
      </c>
      <c r="FL25" s="31">
        <f t="shared" si="47"/>
        <v>30.248512590226294</v>
      </c>
      <c r="FM25" s="31">
        <f t="shared" si="48"/>
        <v>30.12589221230246</v>
      </c>
      <c r="FN25" s="31">
        <f t="shared" si="49"/>
        <v>20.8401730109181</v>
      </c>
      <c r="FO25" s="31">
        <f t="shared" si="112"/>
        <v>0.78567387576289638</v>
      </c>
      <c r="FP25" s="31">
        <f t="shared" si="50"/>
        <v>1508.3738736084281</v>
      </c>
    </row>
    <row r="26" spans="1:172" s="29" customFormat="1">
      <c r="A26" s="29" t="s">
        <v>42</v>
      </c>
      <c r="B26" s="29" t="s">
        <v>28</v>
      </c>
      <c r="C26" s="92">
        <v>2</v>
      </c>
      <c r="D26" s="37">
        <v>1275</v>
      </c>
      <c r="E26" s="37">
        <f t="shared" si="51"/>
        <v>1686.2609743377081</v>
      </c>
      <c r="F26" s="29">
        <f t="shared" si="0"/>
        <v>1526.8789551180412</v>
      </c>
      <c r="G26" s="37">
        <f t="shared" si="113"/>
        <v>1530.0096786014592</v>
      </c>
      <c r="H26" s="37">
        <v>1275</v>
      </c>
      <c r="I26" s="37">
        <f t="shared" si="52"/>
        <v>13.922789840319364</v>
      </c>
      <c r="J26" s="37">
        <f t="shared" si="53"/>
        <v>9.0552388556220897</v>
      </c>
      <c r="K26" s="37">
        <f t="shared" si="1"/>
        <v>18.836763909722002</v>
      </c>
      <c r="L26" s="37">
        <f t="shared" si="2"/>
        <v>16.174833010736648</v>
      </c>
      <c r="M26" s="29">
        <f t="shared" si="3"/>
        <v>13.368538624694246</v>
      </c>
      <c r="N26" s="114">
        <f t="shared" si="54"/>
        <v>1496.7188081897207</v>
      </c>
      <c r="O26" s="115">
        <f t="shared" si="55"/>
        <v>1223.5688081897206</v>
      </c>
      <c r="P26" s="116">
        <v>1.402407</v>
      </c>
      <c r="Q26" s="118">
        <v>1223.9760732263171</v>
      </c>
      <c r="R26" s="118">
        <f t="shared" si="56"/>
        <v>1497.1260732263172</v>
      </c>
      <c r="S26" s="118">
        <v>1.4032111674865413</v>
      </c>
      <c r="T26" s="118">
        <v>1421.0158194700075</v>
      </c>
      <c r="U26" s="118">
        <f t="shared" si="57"/>
        <v>1694.1658194700076</v>
      </c>
      <c r="V26" s="119">
        <f t="shared" si="58"/>
        <v>2.0901283803890665</v>
      </c>
      <c r="AA26" s="38">
        <v>4590</v>
      </c>
      <c r="AB26" s="30">
        <v>43.6</v>
      </c>
      <c r="AC26" s="30">
        <v>0.65</v>
      </c>
      <c r="AD26" s="30">
        <v>15.03</v>
      </c>
      <c r="AE26" s="30">
        <v>7.74</v>
      </c>
      <c r="AF26" s="30">
        <v>0.11</v>
      </c>
      <c r="AG26" s="30">
        <v>12.7</v>
      </c>
      <c r="AH26" s="30">
        <v>9.84</v>
      </c>
      <c r="AI26" s="30">
        <v>2.41</v>
      </c>
      <c r="AJ26" s="30">
        <v>0.12</v>
      </c>
      <c r="AK26" s="30">
        <v>0</v>
      </c>
      <c r="AL26" s="30">
        <v>7.0000000000000007E-2</v>
      </c>
      <c r="AM26" s="30">
        <v>0.21</v>
      </c>
      <c r="AN26" s="30">
        <v>6.8</v>
      </c>
      <c r="AO26" s="29">
        <f t="shared" si="59"/>
        <v>92.47999999999999</v>
      </c>
      <c r="AQ26" s="30">
        <v>55.9</v>
      </c>
      <c r="AR26" s="30">
        <v>0.09</v>
      </c>
      <c r="AS26" s="30">
        <v>4.7</v>
      </c>
      <c r="AT26" s="30">
        <v>6.24</v>
      </c>
      <c r="AU26" s="30">
        <v>7.0000000000000007E-2</v>
      </c>
      <c r="AV26" s="30">
        <v>32.200000000000003</v>
      </c>
      <c r="AW26" s="30">
        <v>1.65</v>
      </c>
      <c r="AX26" s="30">
        <v>0.09</v>
      </c>
      <c r="AY26" s="30">
        <v>0</v>
      </c>
      <c r="AZ26" s="30">
        <v>0</v>
      </c>
      <c r="BA26" s="30">
        <v>0.21</v>
      </c>
      <c r="BB26" s="30">
        <v>0</v>
      </c>
      <c r="BC26" s="29">
        <f t="shared" si="60"/>
        <v>101.15</v>
      </c>
      <c r="BE26" s="40">
        <f t="shared" si="114"/>
        <v>1413.1109743377083</v>
      </c>
      <c r="BF26" s="41">
        <f t="shared" ca="1" si="61"/>
        <v>1223.5688164952865</v>
      </c>
      <c r="BG26" s="40">
        <f t="shared" ca="1" si="62"/>
        <v>1235.1934442200979</v>
      </c>
      <c r="BH26" s="94">
        <f t="shared" ca="1" si="63"/>
        <v>1223.5688164952865</v>
      </c>
      <c r="BI26" s="94">
        <f t="shared" ca="1" si="64"/>
        <v>1.4024071686228865</v>
      </c>
      <c r="BJ26" s="90">
        <f t="shared" si="65"/>
        <v>1.3922789840319365</v>
      </c>
      <c r="BK26" s="90">
        <f t="shared" si="66"/>
        <v>0.90552388556220897</v>
      </c>
      <c r="BM26" s="40">
        <f t="shared" si="67"/>
        <v>2.0901283803890665</v>
      </c>
      <c r="BN26" s="40">
        <f t="shared" ca="1" si="68"/>
        <v>1.4024071686228865</v>
      </c>
      <c r="BO26" s="40">
        <f t="shared" ca="1" si="69"/>
        <v>1.0998393878116439</v>
      </c>
      <c r="BP26" s="64"/>
      <c r="BQ26" s="126">
        <f t="shared" si="70"/>
        <v>0.31797390341374165</v>
      </c>
      <c r="BS26" s="29">
        <f t="shared" si="71"/>
        <v>0.1086943554766011</v>
      </c>
      <c r="BT26" s="29">
        <f t="shared" si="4"/>
        <v>0.34183420183124291</v>
      </c>
      <c r="BU26" s="29">
        <f t="shared" si="72"/>
        <v>74.521831388033092</v>
      </c>
      <c r="BV26" s="29">
        <f t="shared" si="73"/>
        <v>90.194775364538998</v>
      </c>
      <c r="BW26" s="29">
        <f t="shared" si="74"/>
        <v>0.72564713244558066</v>
      </c>
      <c r="BX26" s="29">
        <f t="shared" si="5"/>
        <v>8.1373280519987778E-3</v>
      </c>
      <c r="BY26" s="29">
        <f t="shared" si="75"/>
        <v>0.29481860711448493</v>
      </c>
      <c r="BZ26" s="29">
        <f t="shared" si="6"/>
        <v>0.10772982362373063</v>
      </c>
      <c r="CA26" s="29">
        <f t="shared" si="7"/>
        <v>1.5506607929515418E-3</v>
      </c>
      <c r="CB26" s="29">
        <f t="shared" si="8"/>
        <v>0.31510207322277467</v>
      </c>
      <c r="CC26" s="29">
        <f t="shared" si="9"/>
        <v>0.17547175867640083</v>
      </c>
      <c r="CD26" s="29">
        <f t="shared" si="10"/>
        <v>7.7768401827073411E-2</v>
      </c>
      <c r="CE26" s="29">
        <f t="shared" si="76"/>
        <v>2.5478788908233894E-3</v>
      </c>
      <c r="CF26" s="29">
        <f t="shared" si="11"/>
        <v>0</v>
      </c>
      <c r="CG26" s="29">
        <f t="shared" si="77"/>
        <v>9.210635389103293E-4</v>
      </c>
      <c r="CH26" s="29">
        <f t="shared" si="78"/>
        <v>2.9590593009574668E-3</v>
      </c>
      <c r="CI26" s="29">
        <f t="shared" si="79"/>
        <v>1.7126537874856864</v>
      </c>
      <c r="CJ26" s="29">
        <f t="shared" si="80"/>
        <v>0.42369750252378158</v>
      </c>
      <c r="CK26" s="29">
        <f t="shared" si="81"/>
        <v>4.7512977295574898E-3</v>
      </c>
      <c r="CL26" s="29">
        <f t="shared" si="82"/>
        <v>0.1721413920716004</v>
      </c>
      <c r="CM26" s="29">
        <f t="shared" si="83"/>
        <v>6.290227739599763E-2</v>
      </c>
      <c r="CN26" s="29">
        <f t="shared" si="84"/>
        <v>9.0541404473115184E-4</v>
      </c>
      <c r="CO26" s="29">
        <f t="shared" si="85"/>
        <v>0.18398468828038494</v>
      </c>
      <c r="CP26" s="29">
        <f t="shared" si="86"/>
        <v>0.10245605968851854</v>
      </c>
      <c r="CQ26" s="29">
        <f t="shared" si="87"/>
        <v>4.5408127664403018E-2</v>
      </c>
      <c r="CR26" s="29">
        <f t="shared" si="88"/>
        <v>1.4876788930960067E-3</v>
      </c>
      <c r="CS26" s="29">
        <f t="shared" si="89"/>
        <v>0</v>
      </c>
      <c r="CT26" s="29">
        <f t="shared" si="90"/>
        <v>5.377990260731708E-4</v>
      </c>
      <c r="CU26" s="29">
        <f t="shared" si="91"/>
        <v>1.7277626818562109E-3</v>
      </c>
      <c r="CV26" s="29">
        <f t="shared" si="92"/>
        <v>1.0000000000000002</v>
      </c>
      <c r="CW26" s="29">
        <f t="shared" si="93"/>
        <v>0.93035951155293484</v>
      </c>
      <c r="CX26" s="29">
        <f t="shared" si="13"/>
        <v>1.1267069610459847E-3</v>
      </c>
      <c r="CY26" s="29">
        <f t="shared" si="14"/>
        <v>4.6096056335265444E-2</v>
      </c>
      <c r="CZ26" s="29">
        <f t="shared" si="94"/>
        <v>8.6851950828433985E-2</v>
      </c>
      <c r="DA26" s="29">
        <f t="shared" si="15"/>
        <v>9.8678414096916309E-4</v>
      </c>
      <c r="DB26" s="29">
        <f t="shared" si="16"/>
        <v>0.79892021714750749</v>
      </c>
      <c r="DC26" s="29">
        <f t="shared" si="17"/>
        <v>2.9423618070737945E-2</v>
      </c>
      <c r="DD26" s="29">
        <f t="shared" si="95"/>
        <v>1.4521070880573871E-3</v>
      </c>
      <c r="DE26" s="29">
        <f t="shared" si="18"/>
        <v>0</v>
      </c>
      <c r="DF26" s="29">
        <f t="shared" si="19"/>
        <v>0</v>
      </c>
      <c r="DG26" s="29">
        <f t="shared" si="20"/>
        <v>1.3815953083654937E-3</v>
      </c>
      <c r="DH26" s="29">
        <f t="shared" si="21"/>
        <v>1.8965985474333178</v>
      </c>
      <c r="DJ26" s="29">
        <f t="shared" si="96"/>
        <v>0.86932107839736039</v>
      </c>
      <c r="DL26" s="29">
        <f t="shared" ref="DL26:DM29" si="124">2*CW26</f>
        <v>1.8607190231058697</v>
      </c>
      <c r="DM26" s="29">
        <f t="shared" si="124"/>
        <v>2.2534139220919693E-3</v>
      </c>
      <c r="DN26" s="29">
        <f t="shared" si="23"/>
        <v>0.13828816900579632</v>
      </c>
      <c r="DO26" s="29">
        <f t="shared" ref="DO26:DQ29" si="125">CZ26</f>
        <v>8.6851950828433985E-2</v>
      </c>
      <c r="DP26" s="29">
        <f t="shared" si="125"/>
        <v>9.8678414096916309E-4</v>
      </c>
      <c r="DQ26" s="29">
        <f t="shared" si="125"/>
        <v>0.79892021714750749</v>
      </c>
      <c r="DR26" s="29">
        <f t="shared" si="123"/>
        <v>2.9423618070737945E-2</v>
      </c>
      <c r="DS26" s="29">
        <f t="shared" si="123"/>
        <v>1.4521070880573871E-3</v>
      </c>
      <c r="DT26" s="29">
        <f t="shared" si="123"/>
        <v>0</v>
      </c>
      <c r="DU26" s="29">
        <f t="shared" si="117"/>
        <v>0</v>
      </c>
      <c r="DV26" s="29">
        <f t="shared" si="25"/>
        <v>4.144785925096481E-3</v>
      </c>
      <c r="DW26" s="29">
        <f t="shared" si="26"/>
        <v>2.9230400692345606</v>
      </c>
      <c r="DX26" s="29">
        <f t="shared" si="27"/>
        <v>2.0526574586338753</v>
      </c>
      <c r="DY26" s="29">
        <f t="shared" si="28"/>
        <v>1.9097093906001008</v>
      </c>
      <c r="DZ26" s="29">
        <f t="shared" si="29"/>
        <v>2.3127434472857474E-3</v>
      </c>
      <c r="EA26" s="29">
        <f t="shared" si="30"/>
        <v>0.18923882770037984</v>
      </c>
      <c r="EB26" s="29">
        <f t="shared" si="97"/>
        <v>1.9120221340473866</v>
      </c>
      <c r="EC26" s="29">
        <f t="shared" si="31"/>
        <v>9.0290609399899191E-2</v>
      </c>
      <c r="ED26" s="29">
        <f t="shared" si="32"/>
        <v>9.8948218300480645E-2</v>
      </c>
      <c r="EE26" s="29">
        <f t="shared" si="33"/>
        <v>0.17827730466488761</v>
      </c>
      <c r="EF26" s="29">
        <f t="shared" si="34"/>
        <v>2.0255298270219742E-3</v>
      </c>
      <c r="EG26" s="29">
        <f t="shared" si="35"/>
        <v>1.6399095425812265</v>
      </c>
      <c r="EH26" s="29">
        <f t="shared" si="36"/>
        <v>6.0396609092894717E-2</v>
      </c>
      <c r="EI26" s="29">
        <f t="shared" si="37"/>
        <v>5.9613568900722261E-3</v>
      </c>
      <c r="EJ26" s="29">
        <f t="shared" si="38"/>
        <v>0</v>
      </c>
      <c r="EK26" s="29">
        <f t="shared" si="39"/>
        <v>0</v>
      </c>
      <c r="EL26" s="29">
        <f t="shared" si="40"/>
        <v>5.6718838290599994E-3</v>
      </c>
      <c r="EM26" s="31">
        <f t="shared" si="41"/>
        <v>3.9935031886329293</v>
      </c>
      <c r="EO26" s="29">
        <f t="shared" si="98"/>
        <v>5.9613568900722261E-3</v>
      </c>
      <c r="EP26" s="29">
        <f t="shared" si="99"/>
        <v>2.3127434472857474E-3</v>
      </c>
      <c r="EQ26" s="29">
        <f t="shared" si="100"/>
        <v>5.6718838290599994E-3</v>
      </c>
      <c r="ER26" s="31">
        <f t="shared" si="101"/>
        <v>8.7314977581348416E-2</v>
      </c>
      <c r="ES26" s="29">
        <f t="shared" si="102"/>
        <v>6.0396609092894717E-2</v>
      </c>
      <c r="ET26" s="29">
        <f t="shared" si="103"/>
        <v>0.83509402347580353</v>
      </c>
      <c r="EU26" s="29">
        <f t="shared" si="104"/>
        <v>0.99675159431646465</v>
      </c>
      <c r="EV26" s="29">
        <f t="shared" si="105"/>
        <v>4.327588198099332</v>
      </c>
      <c r="EW26" s="29">
        <f t="shared" si="106"/>
        <v>3.3345444973286216</v>
      </c>
      <c r="EZ26" s="29">
        <f t="shared" si="42"/>
        <v>0.42369750252378158</v>
      </c>
      <c r="FA26" s="29">
        <f t="shared" si="107"/>
        <v>0.3502484394096323</v>
      </c>
      <c r="FB26" s="29">
        <f t="shared" si="115"/>
        <v>-0.69453350610562281</v>
      </c>
      <c r="FC26" s="29">
        <f t="shared" si="108"/>
        <v>2.4054703282427838</v>
      </c>
      <c r="FD26" s="29">
        <f t="shared" si="109"/>
        <v>16705.877754257675</v>
      </c>
      <c r="FE26" s="29">
        <f t="shared" si="110"/>
        <v>9.9070535394552657</v>
      </c>
      <c r="FF26" s="29">
        <f t="shared" si="111"/>
        <v>1686.2609743377081</v>
      </c>
      <c r="FG26" s="29">
        <f t="shared" si="43"/>
        <v>1275</v>
      </c>
      <c r="FH26" s="29">
        <f t="shared" si="44"/>
        <v>1253.1694829438397</v>
      </c>
      <c r="FJ26" s="29">
        <f t="shared" si="45"/>
        <v>1.6136841643879691</v>
      </c>
      <c r="FK26" s="29">
        <f t="shared" si="46"/>
        <v>2</v>
      </c>
      <c r="FL26" s="31">
        <f t="shared" si="47"/>
        <v>13.468538624694153</v>
      </c>
      <c r="FM26" s="31">
        <f t="shared" si="48"/>
        <v>13.321240772057536</v>
      </c>
      <c r="FN26" s="31">
        <f t="shared" si="49"/>
        <v>8.0833927160083139</v>
      </c>
      <c r="FO26" s="31">
        <f t="shared" si="112"/>
        <v>0.74521831388033088</v>
      </c>
      <c r="FP26" s="31">
        <f t="shared" si="50"/>
        <v>1256.8596786014591</v>
      </c>
    </row>
    <row r="27" spans="1:172" s="29" customFormat="1">
      <c r="A27" s="29" t="s">
        <v>42</v>
      </c>
      <c r="B27" s="29" t="s">
        <v>29</v>
      </c>
      <c r="C27" s="92">
        <v>1.2</v>
      </c>
      <c r="D27" s="37">
        <v>1170</v>
      </c>
      <c r="E27" s="37">
        <f t="shared" si="51"/>
        <v>1565.5720914307626</v>
      </c>
      <c r="F27" s="29">
        <f t="shared" si="0"/>
        <v>1403.2880492278232</v>
      </c>
      <c r="G27" s="37">
        <f t="shared" si="113"/>
        <v>1411.57126382769</v>
      </c>
      <c r="H27" s="37">
        <v>1170</v>
      </c>
      <c r="I27" s="37">
        <f t="shared" si="52"/>
        <v>11.153260000000001</v>
      </c>
      <c r="J27" s="37">
        <f t="shared" si="53"/>
        <v>10.2415</v>
      </c>
      <c r="K27" s="37">
        <f t="shared" si="1"/>
        <v>15.60698488121562</v>
      </c>
      <c r="L27" s="37">
        <f t="shared" si="2"/>
        <v>13.286562924780336</v>
      </c>
      <c r="M27" s="29">
        <f t="shared" si="3"/>
        <v>9.4259766906495859</v>
      </c>
      <c r="N27" s="114">
        <f t="shared" si="54"/>
        <v>1401.3260470016107</v>
      </c>
      <c r="O27" s="115">
        <f t="shared" si="55"/>
        <v>1128.1760470016106</v>
      </c>
      <c r="P27" s="116">
        <v>1.153227</v>
      </c>
      <c r="Q27" s="118">
        <v>1128.5052540995162</v>
      </c>
      <c r="R27" s="118">
        <f t="shared" si="56"/>
        <v>1401.6552540995162</v>
      </c>
      <c r="S27" s="118">
        <v>1.1536458542019159</v>
      </c>
      <c r="T27" s="118">
        <v>1337.2993385055383</v>
      </c>
      <c r="U27" s="118">
        <f t="shared" si="57"/>
        <v>1610.4493385055384</v>
      </c>
      <c r="V27" s="119">
        <f t="shared" si="58"/>
        <v>1.7299057659302881</v>
      </c>
      <c r="AA27" s="38">
        <v>4593</v>
      </c>
      <c r="AB27" s="30">
        <v>46.2</v>
      </c>
      <c r="AC27" s="30">
        <v>0.68</v>
      </c>
      <c r="AD27" s="30">
        <v>18</v>
      </c>
      <c r="AE27" s="30">
        <v>6.4</v>
      </c>
      <c r="AF27" s="30">
        <v>0.08</v>
      </c>
      <c r="AG27" s="30">
        <v>8.48</v>
      </c>
      <c r="AH27" s="30">
        <v>8.82</v>
      </c>
      <c r="AI27" s="30">
        <v>3</v>
      </c>
      <c r="AJ27" s="30">
        <v>0.44</v>
      </c>
      <c r="AK27" s="30">
        <v>0</v>
      </c>
      <c r="AL27" s="30">
        <v>0.06</v>
      </c>
      <c r="AM27" s="30">
        <v>0.22</v>
      </c>
      <c r="AN27" s="30">
        <v>7.87</v>
      </c>
      <c r="AO27" s="29">
        <f t="shared" si="59"/>
        <v>92.38</v>
      </c>
      <c r="AQ27" s="30">
        <v>54.6</v>
      </c>
      <c r="AR27" s="30">
        <v>0.1</v>
      </c>
      <c r="AS27" s="30">
        <v>6.3</v>
      </c>
      <c r="AT27" s="30">
        <v>7.7</v>
      </c>
      <c r="AU27" s="30">
        <v>0.14000000000000001</v>
      </c>
      <c r="AV27" s="30">
        <v>30.6</v>
      </c>
      <c r="AW27" s="30">
        <v>1.37</v>
      </c>
      <c r="AX27" s="30">
        <v>7.0000000000000007E-2</v>
      </c>
      <c r="AY27" s="30">
        <v>0</v>
      </c>
      <c r="AZ27" s="30">
        <v>0</v>
      </c>
      <c r="BA27" s="30">
        <v>0.59</v>
      </c>
      <c r="BB27" s="30">
        <v>0</v>
      </c>
      <c r="BC27" s="29">
        <f t="shared" si="60"/>
        <v>101.47</v>
      </c>
      <c r="BE27" s="40">
        <f t="shared" si="114"/>
        <v>1292.4220914307625</v>
      </c>
      <c r="BF27" s="41">
        <f t="shared" ca="1" si="61"/>
        <v>1128.1760648161826</v>
      </c>
      <c r="BG27" s="40">
        <f t="shared" ca="1" si="62"/>
        <v>1136.1240289527648</v>
      </c>
      <c r="BH27" s="94">
        <f t="shared" ca="1" si="63"/>
        <v>1128.1760648161826</v>
      </c>
      <c r="BI27" s="94">
        <f t="shared" ca="1" si="64"/>
        <v>1.1532274254276715</v>
      </c>
      <c r="BJ27" s="90">
        <f t="shared" si="65"/>
        <v>1.115326</v>
      </c>
      <c r="BK27" s="90">
        <f t="shared" si="66"/>
        <v>1.0241500000000001</v>
      </c>
      <c r="BM27" s="40">
        <f t="shared" si="67"/>
        <v>1.7299057659302881</v>
      </c>
      <c r="BN27" s="40">
        <f t="shared" ca="1" si="68"/>
        <v>1.1532274254276715</v>
      </c>
      <c r="BO27" s="40">
        <f t="shared" ca="1" si="69"/>
        <v>0.85007761802810455</v>
      </c>
      <c r="BP27" s="64"/>
      <c r="BQ27" s="126">
        <f t="shared" si="70"/>
        <v>0.33341503267973849</v>
      </c>
      <c r="BS27" s="29">
        <f t="shared" si="71"/>
        <v>0.14113917429648731</v>
      </c>
      <c r="BT27" s="29">
        <f t="shared" si="4"/>
        <v>0.423313769514581</v>
      </c>
      <c r="BU27" s="29">
        <f t="shared" si="72"/>
        <v>70.255248526799235</v>
      </c>
      <c r="BV27" s="29">
        <f t="shared" si="73"/>
        <v>87.630003514128802</v>
      </c>
      <c r="BW27" s="29">
        <f t="shared" si="74"/>
        <v>0.76891966786664745</v>
      </c>
      <c r="BX27" s="29">
        <f t="shared" si="5"/>
        <v>8.5128970390141064E-3</v>
      </c>
      <c r="BY27" s="29">
        <f t="shared" si="75"/>
        <v>0.35307617618501191</v>
      </c>
      <c r="BZ27" s="29">
        <f t="shared" si="6"/>
        <v>8.9078923926598969E-2</v>
      </c>
      <c r="CA27" s="29">
        <f t="shared" si="7"/>
        <v>1.1277533039647577E-3</v>
      </c>
      <c r="CB27" s="29">
        <f t="shared" si="8"/>
        <v>0.21039886464008892</v>
      </c>
      <c r="CC27" s="29">
        <f t="shared" si="9"/>
        <v>0.15728261295994467</v>
      </c>
      <c r="CD27" s="29">
        <f t="shared" si="10"/>
        <v>9.6807139203825818E-2</v>
      </c>
      <c r="CE27" s="29">
        <f t="shared" si="76"/>
        <v>9.3422225996857618E-3</v>
      </c>
      <c r="CF27" s="29">
        <f t="shared" si="11"/>
        <v>0</v>
      </c>
      <c r="CG27" s="29">
        <f t="shared" si="77"/>
        <v>7.8948303335171072E-4</v>
      </c>
      <c r="CH27" s="29">
        <f t="shared" si="78"/>
        <v>3.0999668867173463E-3</v>
      </c>
      <c r="CI27" s="29">
        <f t="shared" si="79"/>
        <v>1.6984357076448517</v>
      </c>
      <c r="CJ27" s="29">
        <f t="shared" si="80"/>
        <v>0.45272226932444531</v>
      </c>
      <c r="CK27" s="29">
        <f t="shared" si="81"/>
        <v>5.0121985781955659E-3</v>
      </c>
      <c r="CL27" s="29">
        <f t="shared" si="82"/>
        <v>0.20788315659861364</v>
      </c>
      <c r="CM27" s="29">
        <f t="shared" si="83"/>
        <v>5.2447627852879347E-2</v>
      </c>
      <c r="CN27" s="29">
        <f t="shared" si="84"/>
        <v>6.6399528630292691E-4</v>
      </c>
      <c r="CO27" s="29">
        <f t="shared" si="85"/>
        <v>0.12387802711227736</v>
      </c>
      <c r="CP27" s="29">
        <f t="shared" si="86"/>
        <v>9.2604396063976857E-2</v>
      </c>
      <c r="CQ27" s="29">
        <f t="shared" si="87"/>
        <v>5.6997823802270468E-2</v>
      </c>
      <c r="CR27" s="29">
        <f t="shared" si="88"/>
        <v>5.5004864521131756E-3</v>
      </c>
      <c r="CS27" s="29">
        <f t="shared" si="89"/>
        <v>0</v>
      </c>
      <c r="CT27" s="29">
        <f t="shared" si="90"/>
        <v>4.6482950740976421E-4</v>
      </c>
      <c r="CU27" s="29">
        <f t="shared" si="91"/>
        <v>1.8251894215153648E-3</v>
      </c>
      <c r="CV27" s="29">
        <f t="shared" si="92"/>
        <v>0.99999999999999978</v>
      </c>
      <c r="CW27" s="29">
        <f t="shared" si="93"/>
        <v>0.90872324384240144</v>
      </c>
      <c r="CX27" s="29">
        <f t="shared" si="13"/>
        <v>1.2518966233844276E-3</v>
      </c>
      <c r="CY27" s="29">
        <f t="shared" si="14"/>
        <v>6.1788330832377086E-2</v>
      </c>
      <c r="CZ27" s="29">
        <f t="shared" si="94"/>
        <v>0.10717308034918938</v>
      </c>
      <c r="DA27" s="29">
        <f t="shared" si="15"/>
        <v>1.9735682819383262E-3</v>
      </c>
      <c r="DB27" s="29">
        <f t="shared" si="16"/>
        <v>0.75922231815881147</v>
      </c>
      <c r="DC27" s="29">
        <f t="shared" si="17"/>
        <v>2.4430519246612721E-2</v>
      </c>
      <c r="DD27" s="29">
        <f t="shared" si="95"/>
        <v>1.1294166240446346E-3</v>
      </c>
      <c r="DE27" s="29">
        <f t="shared" si="18"/>
        <v>0</v>
      </c>
      <c r="DF27" s="29">
        <f t="shared" si="19"/>
        <v>0</v>
      </c>
      <c r="DG27" s="29">
        <f t="shared" si="20"/>
        <v>3.8816249139792445E-3</v>
      </c>
      <c r="DH27" s="29">
        <f t="shared" si="21"/>
        <v>1.8695739988727389</v>
      </c>
      <c r="DJ27" s="29">
        <f t="shared" si="96"/>
        <v>0.8456375759035053</v>
      </c>
      <c r="DL27" s="29">
        <f t="shared" si="124"/>
        <v>1.8174464876848029</v>
      </c>
      <c r="DM27" s="29">
        <f t="shared" si="124"/>
        <v>2.5037932467688552E-3</v>
      </c>
      <c r="DN27" s="29">
        <f t="shared" si="23"/>
        <v>0.18536499249713126</v>
      </c>
      <c r="DO27" s="29">
        <f t="shared" si="125"/>
        <v>0.10717308034918938</v>
      </c>
      <c r="DP27" s="29">
        <f t="shared" si="125"/>
        <v>1.9735682819383262E-3</v>
      </c>
      <c r="DQ27" s="29">
        <f t="shared" si="125"/>
        <v>0.75922231815881147</v>
      </c>
      <c r="DR27" s="29">
        <f t="shared" si="123"/>
        <v>2.4430519246612721E-2</v>
      </c>
      <c r="DS27" s="29">
        <f t="shared" si="123"/>
        <v>1.1294166240446346E-3</v>
      </c>
      <c r="DT27" s="29">
        <f t="shared" si="123"/>
        <v>0</v>
      </c>
      <c r="DU27" s="29">
        <f t="shared" si="117"/>
        <v>0</v>
      </c>
      <c r="DV27" s="29">
        <f t="shared" si="25"/>
        <v>1.1644874741937733E-2</v>
      </c>
      <c r="DW27" s="29">
        <f t="shared" si="26"/>
        <v>2.9108890508312375</v>
      </c>
      <c r="DX27" s="29">
        <f t="shared" si="27"/>
        <v>2.0612259331171114</v>
      </c>
      <c r="DY27" s="29">
        <f t="shared" si="28"/>
        <v>1.8730839162342623</v>
      </c>
      <c r="DZ27" s="29">
        <f t="shared" si="29"/>
        <v>2.5804417857017278E-3</v>
      </c>
      <c r="EA27" s="29">
        <f t="shared" si="30"/>
        <v>0.25471941975143048</v>
      </c>
      <c r="EB27" s="29">
        <f t="shared" si="97"/>
        <v>1.8756643580199641</v>
      </c>
      <c r="EC27" s="29">
        <f t="shared" si="31"/>
        <v>0.12691608376573771</v>
      </c>
      <c r="ED27" s="29">
        <f t="shared" si="32"/>
        <v>0.12780333598569277</v>
      </c>
      <c r="EE27" s="29">
        <f t="shared" si="33"/>
        <v>0.22090793254779303</v>
      </c>
      <c r="EF27" s="29">
        <f t="shared" si="34"/>
        <v>4.0679701235086605E-3</v>
      </c>
      <c r="EG27" s="29">
        <f t="shared" si="35"/>
        <v>1.5649287311902327</v>
      </c>
      <c r="EH27" s="29">
        <f t="shared" si="36"/>
        <v>5.0356819830634857E-2</v>
      </c>
      <c r="EI27" s="29">
        <f t="shared" si="37"/>
        <v>4.6559656695487599E-3</v>
      </c>
      <c r="EJ27" s="29">
        <f t="shared" si="38"/>
        <v>0</v>
      </c>
      <c r="EK27" s="29">
        <f t="shared" si="39"/>
        <v>0</v>
      </c>
      <c r="EL27" s="29">
        <f t="shared" si="40"/>
        <v>1.600181187065499E-2</v>
      </c>
      <c r="EM27" s="31">
        <f t="shared" si="41"/>
        <v>3.9913030090037678</v>
      </c>
      <c r="EO27" s="29">
        <f t="shared" si="98"/>
        <v>4.6559656695487599E-3</v>
      </c>
      <c r="EP27" s="29">
        <f t="shared" si="99"/>
        <v>2.5804417857017278E-3</v>
      </c>
      <c r="EQ27" s="29">
        <f t="shared" si="100"/>
        <v>1.600181187065499E-2</v>
      </c>
      <c r="ER27" s="31">
        <f t="shared" si="101"/>
        <v>0.10714555844548901</v>
      </c>
      <c r="ES27" s="29">
        <f t="shared" si="102"/>
        <v>5.0356819830634857E-2</v>
      </c>
      <c r="ET27" s="29">
        <f t="shared" si="103"/>
        <v>0.81491090689985435</v>
      </c>
      <c r="EU27" s="29">
        <f t="shared" si="104"/>
        <v>0.99565150450188367</v>
      </c>
      <c r="EV27" s="29">
        <f t="shared" si="105"/>
        <v>4.8436044211747191</v>
      </c>
      <c r="EW27" s="29">
        <f t="shared" si="106"/>
        <v>3.4321316536061719</v>
      </c>
      <c r="EZ27" s="29">
        <f t="shared" si="42"/>
        <v>0.45272226932444531</v>
      </c>
      <c r="FA27" s="29">
        <f t="shared" si="107"/>
        <v>0.26959404631543654</v>
      </c>
      <c r="FB27" s="29">
        <f t="shared" si="115"/>
        <v>-0.85083590219068361</v>
      </c>
      <c r="FC27" s="29">
        <f t="shared" si="108"/>
        <v>3.4675271116191064</v>
      </c>
      <c r="FD27" s="29">
        <f t="shared" si="109"/>
        <v>16080.456797844705</v>
      </c>
      <c r="FE27" s="29">
        <f t="shared" si="110"/>
        <v>10.271297556887921</v>
      </c>
      <c r="FF27" s="29">
        <f t="shared" si="111"/>
        <v>1565.5720914307626</v>
      </c>
      <c r="FG27" s="29">
        <f t="shared" si="43"/>
        <v>1170</v>
      </c>
      <c r="FH27" s="29">
        <f t="shared" si="44"/>
        <v>1129.6678163189854</v>
      </c>
      <c r="FJ27" s="29">
        <f t="shared" si="45"/>
        <v>1.3249374253491997</v>
      </c>
      <c r="FK27" s="29">
        <f t="shared" si="46"/>
        <v>1.2</v>
      </c>
      <c r="FL27" s="31">
        <f t="shared" si="47"/>
        <v>9.5259766906494967</v>
      </c>
      <c r="FM27" s="31">
        <f t="shared" si="48"/>
        <v>9.3822609734206708</v>
      </c>
      <c r="FN27" s="31">
        <f t="shared" si="49"/>
        <v>-1.3901055041827379</v>
      </c>
      <c r="FO27" s="31">
        <f t="shared" si="112"/>
        <v>0.7025524852679923</v>
      </c>
      <c r="FP27" s="31">
        <f t="shared" si="50"/>
        <v>1138.4212638276899</v>
      </c>
    </row>
    <row r="28" spans="1:172" s="29" customFormat="1">
      <c r="A28" s="29" t="s">
        <v>31</v>
      </c>
      <c r="B28" s="29" t="s">
        <v>30</v>
      </c>
      <c r="C28" s="92">
        <v>0.15</v>
      </c>
      <c r="D28" s="37">
        <v>850</v>
      </c>
      <c r="E28" s="37">
        <f t="shared" si="51"/>
        <v>1356.4809690735076</v>
      </c>
      <c r="F28" s="29">
        <f t="shared" si="0"/>
        <v>1112.4304887187359</v>
      </c>
      <c r="G28" s="37">
        <f t="shared" si="113"/>
        <v>1141.236351631745</v>
      </c>
      <c r="H28" s="37">
        <v>850</v>
      </c>
      <c r="I28" s="37">
        <f t="shared" si="52"/>
        <v>2.0402876111595463</v>
      </c>
      <c r="J28" s="37">
        <f t="shared" si="53"/>
        <v>2.1309206625980819</v>
      </c>
      <c r="K28" s="37">
        <f t="shared" si="1"/>
        <v>-2.0698421109156078</v>
      </c>
      <c r="L28" s="37">
        <f t="shared" si="2"/>
        <v>2.1228251499135586</v>
      </c>
      <c r="M28" s="29">
        <f t="shared" si="3"/>
        <v>5.9018030480006249</v>
      </c>
      <c r="N28" s="114">
        <f t="shared" si="54"/>
        <v>1112.8464682848889</v>
      </c>
      <c r="O28" s="115">
        <f t="shared" si="55"/>
        <v>839.69646828488897</v>
      </c>
      <c r="P28" s="116">
        <v>0.16794100000000001</v>
      </c>
      <c r="Q28" s="118">
        <v>839.69647911452591</v>
      </c>
      <c r="R28" s="118">
        <f t="shared" si="56"/>
        <v>1112.8464791145259</v>
      </c>
      <c r="S28" s="118">
        <v>0.16794146684566788</v>
      </c>
      <c r="T28" s="118">
        <v>1075.9109876983407</v>
      </c>
      <c r="U28" s="118">
        <f t="shared" si="57"/>
        <v>1349.0609876983408</v>
      </c>
      <c r="V28" s="119">
        <f t="shared" si="58"/>
        <v>5.1448127055565604E-2</v>
      </c>
      <c r="AA28" s="38">
        <v>30243</v>
      </c>
      <c r="AB28" s="30">
        <v>76.84</v>
      </c>
      <c r="AC28" s="30">
        <v>0.22</v>
      </c>
      <c r="AD28" s="30">
        <v>11.47</v>
      </c>
      <c r="AE28" s="30">
        <v>1.1599999999999999</v>
      </c>
      <c r="AF28" s="30">
        <v>7.0000000000000007E-2</v>
      </c>
      <c r="AG28" s="30">
        <v>0.14000000000000001</v>
      </c>
      <c r="AH28" s="30">
        <v>0.67</v>
      </c>
      <c r="AI28" s="30">
        <v>4.0199999999999996</v>
      </c>
      <c r="AJ28" s="30">
        <v>2.87</v>
      </c>
      <c r="AK28" s="30">
        <v>0</v>
      </c>
      <c r="AL28" s="30">
        <v>0</v>
      </c>
      <c r="AM28" s="30">
        <v>0</v>
      </c>
      <c r="AN28" s="30">
        <v>2.5299999999999998</v>
      </c>
      <c r="AO28" s="29">
        <f t="shared" si="59"/>
        <v>97.46</v>
      </c>
      <c r="AQ28" s="30">
        <v>51.81</v>
      </c>
      <c r="AR28" s="30">
        <v>0.13</v>
      </c>
      <c r="AS28" s="30">
        <v>1.0900000000000001</v>
      </c>
      <c r="AT28" s="30">
        <v>26.34</v>
      </c>
      <c r="AU28" s="30">
        <v>0.69</v>
      </c>
      <c r="AV28" s="30">
        <v>19.260000000000002</v>
      </c>
      <c r="AW28" s="30">
        <v>1.08</v>
      </c>
      <c r="AX28" s="30">
        <v>0.02</v>
      </c>
      <c r="AY28" s="30">
        <v>0.01</v>
      </c>
      <c r="AZ28" s="30">
        <v>0</v>
      </c>
      <c r="BA28" s="30">
        <v>0.02</v>
      </c>
      <c r="BB28" s="30">
        <v>0</v>
      </c>
      <c r="BC28" s="29">
        <f t="shared" si="60"/>
        <v>100.45</v>
      </c>
      <c r="BE28" s="40">
        <f t="shared" si="114"/>
        <v>1083.3309690735077</v>
      </c>
      <c r="BF28" s="41">
        <f t="shared" ca="1" si="61"/>
        <v>839.69647911452591</v>
      </c>
      <c r="BG28" s="40">
        <f t="shared" ca="1" si="62"/>
        <v>869.27743817877956</v>
      </c>
      <c r="BH28" s="94">
        <f t="shared" ca="1" si="63"/>
        <v>839.69647911452591</v>
      </c>
      <c r="BI28" s="94">
        <f t="shared" ca="1" si="64"/>
        <v>0.16794146684566788</v>
      </c>
      <c r="BJ28" s="90">
        <f t="shared" si="65"/>
        <v>0.20402876111595464</v>
      </c>
      <c r="BK28" s="90">
        <f t="shared" si="66"/>
        <v>0.2130920662598082</v>
      </c>
      <c r="BM28" s="40">
        <f t="shared" si="67"/>
        <v>5.1448127055565604E-2</v>
      </c>
      <c r="BN28" s="40">
        <f t="shared" ca="1" si="68"/>
        <v>0.16794146684566788</v>
      </c>
      <c r="BO28" s="40">
        <f t="shared" ca="1" si="69"/>
        <v>0.67824302513904744</v>
      </c>
      <c r="BP28" s="64"/>
      <c r="BQ28" s="126">
        <f t="shared" si="70"/>
        <v>0.16505532280588678</v>
      </c>
      <c r="BS28" s="29">
        <f t="shared" si="71"/>
        <v>0.76707488125356338</v>
      </c>
      <c r="BT28" s="29">
        <f t="shared" si="4"/>
        <v>4.6473804553136491</v>
      </c>
      <c r="BU28" s="29">
        <f t="shared" si="72"/>
        <v>17.705003907652664</v>
      </c>
      <c r="BV28" s="29">
        <f t="shared" si="73"/>
        <v>56.586784588973991</v>
      </c>
      <c r="BW28" s="29">
        <f t="shared" si="74"/>
        <v>1.2788698545210646</v>
      </c>
      <c r="BX28" s="29">
        <f t="shared" si="5"/>
        <v>2.7541725714457402E-3</v>
      </c>
      <c r="BY28" s="29">
        <f t="shared" si="75"/>
        <v>0.22498798560233815</v>
      </c>
      <c r="BZ28" s="29">
        <f t="shared" si="6"/>
        <v>1.6145554961696063E-2</v>
      </c>
      <c r="CA28" s="29">
        <f t="shared" si="7"/>
        <v>9.8678414096916309E-4</v>
      </c>
      <c r="CB28" s="29">
        <f t="shared" si="8"/>
        <v>3.4735661615109023E-3</v>
      </c>
      <c r="CC28" s="29">
        <f t="shared" si="9"/>
        <v>1.1947772186299652E-2</v>
      </c>
      <c r="CD28" s="29">
        <f t="shared" si="10"/>
        <v>0.12972156653312658</v>
      </c>
      <c r="CE28" s="29">
        <f t="shared" si="76"/>
        <v>6.0936770138859404E-2</v>
      </c>
      <c r="CF28" s="29">
        <f t="shared" si="11"/>
        <v>0</v>
      </c>
      <c r="CG28" s="29">
        <f t="shared" si="77"/>
        <v>0</v>
      </c>
      <c r="CH28" s="29">
        <f t="shared" si="78"/>
        <v>0</v>
      </c>
      <c r="CI28" s="29">
        <f t="shared" si="79"/>
        <v>1.7298240268173104</v>
      </c>
      <c r="CJ28" s="29">
        <f t="shared" si="80"/>
        <v>0.73930633098792553</v>
      </c>
      <c r="CK28" s="29">
        <f t="shared" si="81"/>
        <v>1.5921692199599752E-3</v>
      </c>
      <c r="CL28" s="29">
        <f t="shared" si="82"/>
        <v>0.13006408866703728</v>
      </c>
      <c r="CM28" s="29">
        <f t="shared" si="83"/>
        <v>9.3336401341367319E-3</v>
      </c>
      <c r="CN28" s="29">
        <f t="shared" si="84"/>
        <v>5.7045348293880479E-4</v>
      </c>
      <c r="CO28" s="29">
        <f t="shared" si="85"/>
        <v>2.0080459674860045E-3</v>
      </c>
      <c r="CP28" s="29">
        <f t="shared" si="86"/>
        <v>6.906929260476433E-3</v>
      </c>
      <c r="CQ28" s="29">
        <f t="shared" si="87"/>
        <v>7.4991192469328963E-2</v>
      </c>
      <c r="CR28" s="29">
        <f t="shared" si="88"/>
        <v>3.522714981071022E-2</v>
      </c>
      <c r="CS28" s="29">
        <f t="shared" si="89"/>
        <v>0</v>
      </c>
      <c r="CT28" s="29">
        <f t="shared" si="90"/>
        <v>0</v>
      </c>
      <c r="CU28" s="29">
        <f t="shared" si="91"/>
        <v>0</v>
      </c>
      <c r="CV28" s="29">
        <f t="shared" si="92"/>
        <v>1</v>
      </c>
      <c r="CW28" s="29">
        <f t="shared" si="93"/>
        <v>0.86228848467902597</v>
      </c>
      <c r="CX28" s="29">
        <f t="shared" si="13"/>
        <v>1.6274656103997557E-3</v>
      </c>
      <c r="CY28" s="29">
        <f t="shared" si="14"/>
        <v>1.0690362001157307E-2</v>
      </c>
      <c r="CZ28" s="29">
        <f t="shared" si="94"/>
        <v>0.36661544628540887</v>
      </c>
      <c r="DA28" s="29">
        <f t="shared" si="15"/>
        <v>9.7268722466960344E-3</v>
      </c>
      <c r="DB28" s="29">
        <f t="shared" si="16"/>
        <v>0.47786345907642841</v>
      </c>
      <c r="DC28" s="29">
        <f t="shared" si="17"/>
        <v>1.9259095464483022E-2</v>
      </c>
      <c r="DD28" s="29">
        <f t="shared" si="95"/>
        <v>3.2269046401275274E-4</v>
      </c>
      <c r="DE28" s="29">
        <f t="shared" si="18"/>
        <v>1.0616162045097456E-4</v>
      </c>
      <c r="DF28" s="29">
        <f t="shared" si="19"/>
        <v>0</v>
      </c>
      <c r="DG28" s="29">
        <f t="shared" si="20"/>
        <v>1.3158050555861847E-4</v>
      </c>
      <c r="DH28" s="29">
        <f t="shared" si="21"/>
        <v>1.7486316179536219</v>
      </c>
      <c r="DJ28" s="29">
        <f t="shared" si="96"/>
        <v>0.54680511616431782</v>
      </c>
      <c r="DL28" s="29">
        <f t="shared" si="124"/>
        <v>1.7245769693580519</v>
      </c>
      <c r="DM28" s="29">
        <f t="shared" si="124"/>
        <v>3.2549312207995115E-3</v>
      </c>
      <c r="DN28" s="29">
        <f t="shared" si="23"/>
        <v>3.2071086003471923E-2</v>
      </c>
      <c r="DO28" s="29">
        <f t="shared" si="125"/>
        <v>0.36661544628540887</v>
      </c>
      <c r="DP28" s="29">
        <f t="shared" si="125"/>
        <v>9.7268722466960344E-3</v>
      </c>
      <c r="DQ28" s="29">
        <f t="shared" si="125"/>
        <v>0.47786345907642841</v>
      </c>
      <c r="DR28" s="29">
        <f t="shared" si="123"/>
        <v>1.9259095464483022E-2</v>
      </c>
      <c r="DS28" s="29">
        <f t="shared" si="123"/>
        <v>3.2269046401275274E-4</v>
      </c>
      <c r="DT28" s="29">
        <f t="shared" si="123"/>
        <v>1.0616162045097456E-4</v>
      </c>
      <c r="DU28" s="29">
        <f t="shared" si="117"/>
        <v>0</v>
      </c>
      <c r="DV28" s="29">
        <f t="shared" si="25"/>
        <v>3.9474151667585541E-4</v>
      </c>
      <c r="DW28" s="29">
        <f t="shared" si="26"/>
        <v>2.6341914532564794</v>
      </c>
      <c r="DX28" s="29">
        <f t="shared" si="27"/>
        <v>2.2777387697399862</v>
      </c>
      <c r="DY28" s="29">
        <f t="shared" si="28"/>
        <v>1.9640679122537616</v>
      </c>
      <c r="DZ28" s="29">
        <f t="shared" si="29"/>
        <v>3.7069415172260754E-3</v>
      </c>
      <c r="EA28" s="29">
        <f t="shared" si="30"/>
        <v>4.8699703985182287E-2</v>
      </c>
      <c r="EB28" s="29">
        <f t="shared" si="97"/>
        <v>1.9677748537709878</v>
      </c>
      <c r="EC28" s="29">
        <f t="shared" si="31"/>
        <v>3.593208774623835E-2</v>
      </c>
      <c r="ED28" s="29">
        <f t="shared" si="32"/>
        <v>1.2767616238943937E-2</v>
      </c>
      <c r="EE28" s="29">
        <f t="shared" si="33"/>
        <v>0.83505421558980319</v>
      </c>
      <c r="EF28" s="29">
        <f t="shared" si="34"/>
        <v>2.215527402460744E-2</v>
      </c>
      <c r="EG28" s="29">
        <f t="shared" si="35"/>
        <v>1.0884481273804383</v>
      </c>
      <c r="EH28" s="29">
        <f t="shared" si="36"/>
        <v>4.3867188409576506E-2</v>
      </c>
      <c r="EI28" s="29">
        <f t="shared" si="37"/>
        <v>1.4700091610144654E-3</v>
      </c>
      <c r="EJ28" s="29">
        <f t="shared" si="38"/>
        <v>4.8361687751921232E-4</v>
      </c>
      <c r="EK28" s="29">
        <f t="shared" si="39"/>
        <v>0</v>
      </c>
      <c r="EL28" s="29">
        <f t="shared" si="40"/>
        <v>5.9941203770570608E-4</v>
      </c>
      <c r="EM28" s="31">
        <f t="shared" si="41"/>
        <v>4.0085524012368348</v>
      </c>
      <c r="EO28" s="29">
        <f t="shared" si="98"/>
        <v>1.4700091610144654E-3</v>
      </c>
      <c r="EP28" s="29">
        <f t="shared" si="99"/>
        <v>3.7069415172260754E-3</v>
      </c>
      <c r="EQ28" s="29">
        <f t="shared" si="100"/>
        <v>5.9941203770570608E-4</v>
      </c>
      <c r="ER28" s="31">
        <f t="shared" si="101"/>
        <v>1.0698195040223766E-2</v>
      </c>
      <c r="ES28" s="29">
        <f t="shared" si="102"/>
        <v>4.3867188409576506E-2</v>
      </c>
      <c r="ET28" s="29">
        <f t="shared" si="103"/>
        <v>0.94369264601391123</v>
      </c>
      <c r="EU28" s="29">
        <f t="shared" si="104"/>
        <v>1.0040343921796577</v>
      </c>
      <c r="EV28" s="29">
        <f t="shared" si="105"/>
        <v>9.4065256246118025</v>
      </c>
      <c r="EW28" s="29">
        <f t="shared" si="106"/>
        <v>4.2740158696025548</v>
      </c>
      <c r="EZ28" s="29">
        <f t="shared" si="42"/>
        <v>0.73930633098792553</v>
      </c>
      <c r="FA28" s="29">
        <f t="shared" si="107"/>
        <v>1.8819068845037975E-2</v>
      </c>
      <c r="FB28" s="29">
        <f t="shared" si="115"/>
        <v>-0.49882913961360764</v>
      </c>
      <c r="FC28" s="29">
        <f t="shared" si="108"/>
        <v>96.59635520432316</v>
      </c>
      <c r="FD28" s="29">
        <f t="shared" si="109"/>
        <v>15259.591792552683</v>
      </c>
      <c r="FE28" s="29">
        <f t="shared" si="110"/>
        <v>11.249396151112361</v>
      </c>
      <c r="FF28" s="29">
        <f t="shared" si="111"/>
        <v>1356.4809690735076</v>
      </c>
      <c r="FG28" s="29">
        <f t="shared" si="43"/>
        <v>850</v>
      </c>
      <c r="FH28" s="29">
        <f t="shared" si="44"/>
        <v>839.1838897137178</v>
      </c>
      <c r="FJ28" s="29">
        <f t="shared" si="45"/>
        <v>0.20871988063917668</v>
      </c>
      <c r="FK28" s="29">
        <f t="shared" si="46"/>
        <v>0.15</v>
      </c>
      <c r="FL28" s="31">
        <f t="shared" si="47"/>
        <v>6.001803048000534</v>
      </c>
      <c r="FM28" s="31">
        <f t="shared" si="48"/>
        <v>5.8272754850395359</v>
      </c>
      <c r="FN28" s="31">
        <f t="shared" si="49"/>
        <v>12.622488539228431</v>
      </c>
      <c r="FO28" s="31">
        <f t="shared" si="112"/>
        <v>0.17705003907652664</v>
      </c>
      <c r="FP28" s="31">
        <f t="shared" si="50"/>
        <v>868.08635163174495</v>
      </c>
    </row>
    <row r="29" spans="1:172" s="29" customFormat="1">
      <c r="A29" s="29" t="s">
        <v>31</v>
      </c>
      <c r="B29" s="29" t="s">
        <v>32</v>
      </c>
      <c r="C29" s="92">
        <v>0.15</v>
      </c>
      <c r="D29" s="37">
        <v>850</v>
      </c>
      <c r="E29" s="37">
        <f t="shared" si="51"/>
        <v>1352.5014279980039</v>
      </c>
      <c r="F29" s="29">
        <f t="shared" si="0"/>
        <v>1106.1548404047921</v>
      </c>
      <c r="G29" s="37">
        <f t="shared" si="113"/>
        <v>1139.6754247768417</v>
      </c>
      <c r="H29" s="37">
        <v>850</v>
      </c>
      <c r="I29" s="37">
        <f t="shared" si="52"/>
        <v>1.4144421735467558</v>
      </c>
      <c r="J29" s="37">
        <f t="shared" si="53"/>
        <v>1.4126840775063187</v>
      </c>
      <c r="K29" s="37">
        <f t="shared" si="1"/>
        <v>-2.8292487402795627</v>
      </c>
      <c r="L29" s="37">
        <f t="shared" si="2"/>
        <v>0.59629705031949065</v>
      </c>
      <c r="M29" s="29">
        <f t="shared" si="3"/>
        <v>4.0878049847827</v>
      </c>
      <c r="N29" s="114">
        <f t="shared" si="54"/>
        <v>1102.1397259132862</v>
      </c>
      <c r="O29" s="115">
        <f t="shared" si="55"/>
        <v>828.98972591328618</v>
      </c>
      <c r="P29" s="116">
        <v>-2.6727999999999998E-2</v>
      </c>
      <c r="Q29" s="118">
        <v>828.98972116011805</v>
      </c>
      <c r="R29" s="118">
        <f t="shared" si="56"/>
        <v>1102.1397211601179</v>
      </c>
      <c r="S29" s="118">
        <v>-2.6728210227233439E-2</v>
      </c>
      <c r="T29" s="118">
        <v>1064.2120822814722</v>
      </c>
      <c r="U29" s="118">
        <f t="shared" si="57"/>
        <v>1337.3620822814723</v>
      </c>
      <c r="V29" s="119">
        <f t="shared" si="58"/>
        <v>-5.333398391216071E-2</v>
      </c>
      <c r="AA29" s="38">
        <v>30242</v>
      </c>
      <c r="AB29" s="30">
        <v>76.319999999999993</v>
      </c>
      <c r="AC29" s="30">
        <v>0.23</v>
      </c>
      <c r="AD29" s="30">
        <v>11.87</v>
      </c>
      <c r="AE29" s="30">
        <v>1.18</v>
      </c>
      <c r="AF29" s="30">
        <v>0.01</v>
      </c>
      <c r="AG29" s="30">
        <v>0.14000000000000001</v>
      </c>
      <c r="AH29" s="30">
        <v>0.67</v>
      </c>
      <c r="AI29" s="30">
        <v>4.22</v>
      </c>
      <c r="AJ29" s="30">
        <v>2.8</v>
      </c>
      <c r="AK29" s="30">
        <v>0</v>
      </c>
      <c r="AL29" s="30">
        <v>0</v>
      </c>
      <c r="AM29" s="30">
        <v>0</v>
      </c>
      <c r="AN29" s="30">
        <v>2.56</v>
      </c>
      <c r="AO29" s="29">
        <f t="shared" si="59"/>
        <v>97.440000000000012</v>
      </c>
      <c r="AQ29" s="30">
        <v>51.76</v>
      </c>
      <c r="AR29" s="30">
        <v>0.09</v>
      </c>
      <c r="AS29" s="30">
        <v>0.86</v>
      </c>
      <c r="AT29" s="30">
        <v>26.72</v>
      </c>
      <c r="AU29" s="30">
        <v>0.67</v>
      </c>
      <c r="AV29" s="30">
        <v>19.27</v>
      </c>
      <c r="AW29" s="30">
        <v>1.1200000000000001</v>
      </c>
      <c r="AX29" s="30">
        <v>0.01</v>
      </c>
      <c r="AY29" s="30">
        <v>0.01</v>
      </c>
      <c r="AZ29" s="30">
        <v>0</v>
      </c>
      <c r="BA29" s="30">
        <v>0.01</v>
      </c>
      <c r="BB29" s="30">
        <v>0</v>
      </c>
      <c r="BC29" s="29">
        <f t="shared" si="60"/>
        <v>100.52000000000002</v>
      </c>
      <c r="BE29" s="40">
        <f t="shared" si="114"/>
        <v>1079.3514279980041</v>
      </c>
      <c r="BF29" s="41">
        <f t="shared" ca="1" si="61"/>
        <v>828.98972116011805</v>
      </c>
      <c r="BG29" s="40">
        <f t="shared" ca="1" si="62"/>
        <v>854.43008518996191</v>
      </c>
      <c r="BH29" s="94">
        <f t="shared" ca="1" si="63"/>
        <v>828.98972116011805</v>
      </c>
      <c r="BI29" s="94">
        <f t="shared" ca="1" si="64"/>
        <v>-2.6728210227233439E-2</v>
      </c>
      <c r="BJ29" s="90">
        <f t="shared" si="65"/>
        <v>0.14144421735467558</v>
      </c>
      <c r="BK29" s="90">
        <f t="shared" si="66"/>
        <v>0.14126840775063187</v>
      </c>
      <c r="BM29" s="40">
        <f t="shared" si="67"/>
        <v>-5.333398391216071E-2</v>
      </c>
      <c r="BN29" s="40">
        <f t="shared" ca="1" si="68"/>
        <v>-2.6728210227233439E-2</v>
      </c>
      <c r="BO29" s="40">
        <f t="shared" ca="1" si="69"/>
        <v>0.59383244881803632</v>
      </c>
      <c r="BP29" s="64"/>
      <c r="BQ29" s="126">
        <f t="shared" si="70"/>
        <v>0.16451320661782168</v>
      </c>
      <c r="BS29" s="29">
        <f t="shared" si="71"/>
        <v>0.77773745178485842</v>
      </c>
      <c r="BT29" s="29">
        <f t="shared" si="4"/>
        <v>4.7275077045431946</v>
      </c>
      <c r="BU29" s="29">
        <f t="shared" si="72"/>
        <v>17.457305819004748</v>
      </c>
      <c r="BV29" s="29">
        <f t="shared" si="73"/>
        <v>56.247356153493996</v>
      </c>
      <c r="BW29" s="29">
        <f t="shared" si="74"/>
        <v>1.2702153474368512</v>
      </c>
      <c r="BX29" s="29">
        <f t="shared" si="5"/>
        <v>2.8793622337841833E-3</v>
      </c>
      <c r="BY29" s="29">
        <f t="shared" si="75"/>
        <v>0.23283412285089397</v>
      </c>
      <c r="BZ29" s="29">
        <f t="shared" si="6"/>
        <v>1.6423926598966684E-2</v>
      </c>
      <c r="CA29" s="29">
        <f t="shared" si="7"/>
        <v>1.4096916299559471E-4</v>
      </c>
      <c r="CB29" s="29">
        <f t="shared" si="8"/>
        <v>3.4735661615109023E-3</v>
      </c>
      <c r="CC29" s="29">
        <f t="shared" si="9"/>
        <v>1.1947772186299652E-2</v>
      </c>
      <c r="CD29" s="29">
        <f t="shared" si="10"/>
        <v>0.13617537581338163</v>
      </c>
      <c r="CE29" s="29">
        <f t="shared" si="76"/>
        <v>5.9450507452545751E-2</v>
      </c>
      <c r="CF29" s="29">
        <f t="shared" si="11"/>
        <v>0</v>
      </c>
      <c r="CG29" s="29">
        <f t="shared" si="77"/>
        <v>0</v>
      </c>
      <c r="CH29" s="29">
        <f t="shared" si="78"/>
        <v>0</v>
      </c>
      <c r="CI29" s="29">
        <f t="shared" si="79"/>
        <v>1.7335409498972296</v>
      </c>
      <c r="CJ29" s="29">
        <f t="shared" si="80"/>
        <v>0.73272878123366736</v>
      </c>
      <c r="CK29" s="29">
        <f t="shared" si="81"/>
        <v>1.6609715703311664E-3</v>
      </c>
      <c r="CL29" s="29">
        <f t="shared" si="82"/>
        <v>0.1343112909243345</v>
      </c>
      <c r="CM29" s="29">
        <f t="shared" si="83"/>
        <v>9.4742074595586291E-3</v>
      </c>
      <c r="CN29" s="29">
        <f t="shared" si="84"/>
        <v>8.1318623020674449E-5</v>
      </c>
      <c r="CO29" s="29">
        <f t="shared" si="85"/>
        <v>2.0037404721918034E-3</v>
      </c>
      <c r="CP29" s="29">
        <f t="shared" si="86"/>
        <v>6.8921199623279495E-3</v>
      </c>
      <c r="CQ29" s="29">
        <f t="shared" si="87"/>
        <v>7.855330779550064E-2</v>
      </c>
      <c r="CR29" s="29">
        <f t="shared" si="88"/>
        <v>3.4294261959067179E-2</v>
      </c>
      <c r="CS29" s="29">
        <f t="shared" si="89"/>
        <v>0</v>
      </c>
      <c r="CT29" s="29">
        <f t="shared" si="90"/>
        <v>0</v>
      </c>
      <c r="CU29" s="29">
        <f t="shared" si="91"/>
        <v>0</v>
      </c>
      <c r="CV29" s="29">
        <f t="shared" si="92"/>
        <v>0.99999999999999978</v>
      </c>
      <c r="CW29" s="29">
        <f t="shared" si="93"/>
        <v>0.86145632053631316</v>
      </c>
      <c r="CX29" s="29">
        <f t="shared" si="13"/>
        <v>1.1267069610459847E-3</v>
      </c>
      <c r="CY29" s="29">
        <f t="shared" si="14"/>
        <v>8.4345975421975077E-3</v>
      </c>
      <c r="CZ29" s="29">
        <f t="shared" si="94"/>
        <v>0.37190450739355063</v>
      </c>
      <c r="DA29" s="29">
        <f t="shared" si="15"/>
        <v>9.4449339207048465E-3</v>
      </c>
      <c r="DB29" s="29">
        <f t="shared" si="16"/>
        <v>0.4781115709451077</v>
      </c>
      <c r="DC29" s="29">
        <f t="shared" si="17"/>
        <v>1.9972395296500911E-2</v>
      </c>
      <c r="DD29" s="29">
        <f t="shared" si="95"/>
        <v>1.6134523200637637E-4</v>
      </c>
      <c r="DE29" s="29">
        <f t="shared" si="18"/>
        <v>1.0616162045097456E-4</v>
      </c>
      <c r="DF29" s="29">
        <f t="shared" si="19"/>
        <v>0</v>
      </c>
      <c r="DG29" s="29">
        <f t="shared" si="20"/>
        <v>6.5790252779309236E-5</v>
      </c>
      <c r="DH29" s="29">
        <f t="shared" si="21"/>
        <v>1.7507843297006573</v>
      </c>
      <c r="DJ29" s="29">
        <f t="shared" si="96"/>
        <v>0.5435182636389021</v>
      </c>
      <c r="DL29" s="29">
        <f t="shared" si="124"/>
        <v>1.7229126410726263</v>
      </c>
      <c r="DM29" s="29">
        <f t="shared" si="124"/>
        <v>2.2534139220919693E-3</v>
      </c>
      <c r="DN29" s="29">
        <f t="shared" si="23"/>
        <v>2.5303792626592523E-2</v>
      </c>
      <c r="DO29" s="29">
        <f t="shared" si="125"/>
        <v>0.37190450739355063</v>
      </c>
      <c r="DP29" s="29">
        <f t="shared" si="125"/>
        <v>9.4449339207048465E-3</v>
      </c>
      <c r="DQ29" s="29">
        <f t="shared" si="125"/>
        <v>0.4781115709451077</v>
      </c>
      <c r="DR29" s="29">
        <f t="shared" si="123"/>
        <v>1.9972395296500911E-2</v>
      </c>
      <c r="DS29" s="29">
        <f t="shared" si="123"/>
        <v>1.6134523200637637E-4</v>
      </c>
      <c r="DT29" s="29">
        <f t="shared" si="123"/>
        <v>1.0616162045097456E-4</v>
      </c>
      <c r="DU29" s="29">
        <f t="shared" si="117"/>
        <v>0</v>
      </c>
      <c r="DV29" s="29">
        <f t="shared" si="25"/>
        <v>1.9737075833792771E-4</v>
      </c>
      <c r="DW29" s="29">
        <f t="shared" si="26"/>
        <v>2.6303681327879702</v>
      </c>
      <c r="DX29" s="29">
        <f t="shared" si="27"/>
        <v>2.2810495326524891</v>
      </c>
      <c r="DY29" s="29">
        <f t="shared" si="28"/>
        <v>1.96502453735989</v>
      </c>
      <c r="DZ29" s="29">
        <f t="shared" si="29"/>
        <v>2.5700743869302494E-3</v>
      </c>
      <c r="EA29" s="29">
        <f t="shared" si="30"/>
        <v>3.8479469563482915E-2</v>
      </c>
      <c r="EB29" s="29">
        <f t="shared" si="97"/>
        <v>1.9675946117468204</v>
      </c>
      <c r="EC29" s="29">
        <f t="shared" si="31"/>
        <v>3.4975462640109978E-2</v>
      </c>
      <c r="ED29" s="29">
        <f t="shared" si="32"/>
        <v>3.5040069233729376E-3</v>
      </c>
      <c r="EE29" s="29">
        <f t="shared" si="33"/>
        <v>0.84833260278141287</v>
      </c>
      <c r="EF29" s="29">
        <f t="shared" si="34"/>
        <v>2.1544362105757432E-2</v>
      </c>
      <c r="EG29" s="29">
        <f t="shared" si="35"/>
        <v>1.0905961754600852</v>
      </c>
      <c r="EH29" s="29">
        <f t="shared" si="36"/>
        <v>4.5558022957034178E-2</v>
      </c>
      <c r="EI29" s="29">
        <f t="shared" si="37"/>
        <v>7.360729321277045E-4</v>
      </c>
      <c r="EJ29" s="29">
        <f t="shared" si="38"/>
        <v>4.8431982943065289E-4</v>
      </c>
      <c r="EK29" s="29">
        <f t="shared" si="39"/>
        <v>0</v>
      </c>
      <c r="EL29" s="29">
        <f t="shared" si="40"/>
        <v>3.001416507106649E-4</v>
      </c>
      <c r="EM29" s="31">
        <f t="shared" si="41"/>
        <v>4.0136257790268619</v>
      </c>
      <c r="EO29" s="29">
        <f t="shared" si="98"/>
        <v>7.360729321277045E-4</v>
      </c>
      <c r="EP29" s="29">
        <f t="shared" si="99"/>
        <v>2.5700743869302494E-3</v>
      </c>
      <c r="EQ29" s="29">
        <f t="shared" si="100"/>
        <v>3.001416507106649E-4</v>
      </c>
      <c r="ER29" s="31">
        <f t="shared" si="101"/>
        <v>2.4677923405345683E-3</v>
      </c>
      <c r="ES29" s="29">
        <f t="shared" si="102"/>
        <v>4.5558022957034178E-2</v>
      </c>
      <c r="ET29" s="29">
        <f t="shared" si="103"/>
        <v>0.95493862533137819</v>
      </c>
      <c r="EU29" s="29">
        <f t="shared" si="104"/>
        <v>1.0065707295987156</v>
      </c>
      <c r="EV29" s="29">
        <f t="shared" si="105"/>
        <v>9.4963868369570399</v>
      </c>
      <c r="EW29" s="29">
        <f t="shared" si="106"/>
        <v>2.7820064179874393</v>
      </c>
      <c r="EZ29" s="29">
        <f t="shared" si="42"/>
        <v>0.73272878123366736</v>
      </c>
      <c r="FA29" s="29">
        <f t="shared" si="107"/>
        <v>1.8451386517099055E-2</v>
      </c>
      <c r="FB29" s="29">
        <f t="shared" si="115"/>
        <v>-0.51644109442955488</v>
      </c>
      <c r="FC29" s="29">
        <f t="shared" si="108"/>
        <v>99.287138045109558</v>
      </c>
      <c r="FD29" s="29">
        <f t="shared" si="109"/>
        <v>15259.591792552683</v>
      </c>
      <c r="FE29" s="29">
        <f t="shared" si="110"/>
        <v>11.282495882566421</v>
      </c>
      <c r="FF29" s="29">
        <f t="shared" si="111"/>
        <v>1352.5014279980039</v>
      </c>
      <c r="FG29" s="29">
        <f t="shared" si="43"/>
        <v>850</v>
      </c>
      <c r="FH29" s="29">
        <f t="shared" si="44"/>
        <v>832.9077973375388</v>
      </c>
      <c r="FJ29" s="29">
        <f t="shared" si="45"/>
        <v>5.6070097742251135E-2</v>
      </c>
      <c r="FK29" s="29">
        <f t="shared" si="46"/>
        <v>0.15</v>
      </c>
      <c r="FL29" s="31">
        <f t="shared" si="47"/>
        <v>4.1878049847826073</v>
      </c>
      <c r="FM29" s="31">
        <f t="shared" si="48"/>
        <v>4.0102562927445433</v>
      </c>
      <c r="FN29" s="31">
        <f t="shared" si="49"/>
        <v>12.519982090618404</v>
      </c>
      <c r="FO29" s="31">
        <f t="shared" si="112"/>
        <v>0.17457305819004748</v>
      </c>
      <c r="FP29" s="31">
        <f t="shared" si="50"/>
        <v>866.52542477684176</v>
      </c>
    </row>
    <row r="31" spans="1:172">
      <c r="BK31" s="84" t="s">
        <v>174</v>
      </c>
      <c r="BM31" s="7" t="s">
        <v>160</v>
      </c>
    </row>
    <row r="32" spans="1:172">
      <c r="G32" s="1">
        <f>273.15+(5573.8+587.9*C16-61*C16^2)/(5.3-0.633*LN(FO16)-3.97*FA16+0.06*FB16+24.7*CP16^2+0.081*AN16+0.156*C16)</f>
        <v>1441.9182701143586</v>
      </c>
      <c r="BK32" s="83">
        <v>1206.7262350708247</v>
      </c>
      <c r="BL32" s="1">
        <f>BK32+273.15</f>
        <v>1479.8762350708248</v>
      </c>
      <c r="BM32" s="1">
        <v>1.1759671032373975</v>
      </c>
    </row>
    <row r="33" spans="7:65">
      <c r="G33" s="1">
        <f>273.15+(5573.8+587.9*C17-61*C17^2)/(5.3-0.633*LN(FO17)-3.97*FA17+0.06*FB17+24.7*CP17^2+0.081*AN17+0.156*C17)</f>
        <v>1419.3527230085342</v>
      </c>
      <c r="P33" s="1">
        <v>0</v>
      </c>
      <c r="Q33" s="1">
        <v>1.176471</v>
      </c>
      <c r="BK33" s="83">
        <v>1173.6803521321031</v>
      </c>
      <c r="BL33" s="1">
        <f t="shared" ref="BL33:BL45" si="126">BK33+273.15</f>
        <v>1446.8303521321031</v>
      </c>
      <c r="BM33" s="1">
        <v>0.73770813750776409</v>
      </c>
    </row>
    <row r="34" spans="7:65">
      <c r="O34" s="125"/>
      <c r="P34" s="1">
        <v>1</v>
      </c>
      <c r="Q34" s="1">
        <v>0.99955799999999995</v>
      </c>
      <c r="BK34" s="83">
        <v>1181.4841400872269</v>
      </c>
      <c r="BL34" s="1">
        <f t="shared" si="126"/>
        <v>1454.634140087227</v>
      </c>
      <c r="BM34" s="1">
        <v>1.0354939477017957</v>
      </c>
    </row>
    <row r="35" spans="7:65">
      <c r="O35" s="125"/>
      <c r="P35" s="1">
        <v>2</v>
      </c>
      <c r="Q35" s="1">
        <v>1.3204659999999999</v>
      </c>
      <c r="BK35" s="83">
        <v>1448.7497367970827</v>
      </c>
      <c r="BL35" s="1">
        <f t="shared" si="126"/>
        <v>1721.8997367970828</v>
      </c>
      <c r="BM35" s="1">
        <v>1.6685818912377322</v>
      </c>
    </row>
    <row r="36" spans="7:65">
      <c r="O36" s="125"/>
      <c r="P36" s="1">
        <v>3</v>
      </c>
      <c r="Q36" s="1">
        <v>1.994653</v>
      </c>
      <c r="BK36" s="83">
        <v>1383.0351981404019</v>
      </c>
      <c r="BL36" s="1">
        <f t="shared" si="126"/>
        <v>1656.185198140402</v>
      </c>
      <c r="BM36" s="1">
        <v>1.5911356533605425</v>
      </c>
    </row>
    <row r="37" spans="7:65">
      <c r="O37" s="125"/>
      <c r="P37" s="1">
        <v>4</v>
      </c>
      <c r="Q37" s="1">
        <v>1.574722</v>
      </c>
      <c r="BK37" s="83">
        <v>1330.8170730526458</v>
      </c>
      <c r="BL37" s="1">
        <f t="shared" si="126"/>
        <v>1603.9670730526459</v>
      </c>
      <c r="BM37" s="1">
        <v>1.2587536628872436</v>
      </c>
    </row>
    <row r="38" spans="7:65">
      <c r="O38" s="125"/>
      <c r="P38" s="1">
        <v>5</v>
      </c>
      <c r="Q38" s="1">
        <v>1.226334</v>
      </c>
      <c r="BK38" s="83">
        <v>1315.9665910360268</v>
      </c>
      <c r="BL38" s="1">
        <f t="shared" si="126"/>
        <v>1589.1165910360269</v>
      </c>
      <c r="BM38" s="1">
        <v>1.811374908286514</v>
      </c>
    </row>
    <row r="39" spans="7:65">
      <c r="O39" s="125"/>
      <c r="P39" s="1">
        <v>6</v>
      </c>
      <c r="Q39" s="1">
        <v>1.339331</v>
      </c>
      <c r="BK39" s="83">
        <v>1485.0879905558131</v>
      </c>
      <c r="BL39" s="1">
        <f t="shared" si="126"/>
        <v>1758.2379905558132</v>
      </c>
      <c r="BM39" s="1">
        <v>1.6676046231123514</v>
      </c>
    </row>
    <row r="40" spans="7:65">
      <c r="O40" s="125"/>
      <c r="P40" s="1">
        <v>7</v>
      </c>
      <c r="Q40" s="1">
        <v>1.945444</v>
      </c>
      <c r="BK40" s="83">
        <v>1349.9565099069282</v>
      </c>
      <c r="BL40" s="1">
        <f t="shared" si="126"/>
        <v>1623.1065099069283</v>
      </c>
      <c r="BM40" s="1">
        <v>1.797177115395818</v>
      </c>
    </row>
    <row r="41" spans="7:65">
      <c r="O41" s="125"/>
      <c r="P41" s="1">
        <v>8</v>
      </c>
      <c r="Q41" s="1">
        <v>1.8162959999999999</v>
      </c>
      <c r="BK41" s="83">
        <v>1554.2276196333623</v>
      </c>
      <c r="BL41" s="1">
        <f t="shared" si="126"/>
        <v>1827.3776196333624</v>
      </c>
      <c r="BM41" s="1">
        <v>2.0545219051243406</v>
      </c>
    </row>
    <row r="42" spans="7:65">
      <c r="O42" s="125"/>
      <c r="P42" s="1">
        <v>9</v>
      </c>
      <c r="Q42" s="1">
        <v>2.122871</v>
      </c>
      <c r="BK42" s="83">
        <v>1412.9983467027332</v>
      </c>
      <c r="BL42" s="1">
        <f t="shared" si="126"/>
        <v>1686.1483467027333</v>
      </c>
      <c r="BM42" s="1">
        <v>2.0510030471833249</v>
      </c>
    </row>
    <row r="43" spans="7:65">
      <c r="O43" s="125"/>
      <c r="P43" s="1">
        <v>10</v>
      </c>
      <c r="Q43" s="1">
        <v>1.402407</v>
      </c>
      <c r="BK43" s="83">
        <v>1292.2884640688212</v>
      </c>
      <c r="BL43" s="1">
        <f t="shared" si="126"/>
        <v>1565.4384640688213</v>
      </c>
      <c r="BM43" s="1">
        <v>1.7142227586723433</v>
      </c>
    </row>
    <row r="44" spans="7:65">
      <c r="O44" s="125"/>
      <c r="P44" s="1">
        <v>11</v>
      </c>
      <c r="Q44" s="1">
        <v>1.153227</v>
      </c>
      <c r="BK44" s="83">
        <v>1083.3309690735077</v>
      </c>
      <c r="BL44" s="1">
        <f t="shared" si="126"/>
        <v>1356.4809690735078</v>
      </c>
      <c r="BM44" s="1">
        <v>9.5892323922329853E-2</v>
      </c>
    </row>
    <row r="45" spans="7:65">
      <c r="O45" s="125"/>
      <c r="P45" s="1">
        <v>12</v>
      </c>
      <c r="Q45" s="1">
        <v>0.16794100000000001</v>
      </c>
      <c r="BK45" s="83">
        <v>1079.3514279980041</v>
      </c>
      <c r="BL45" s="1">
        <f t="shared" si="126"/>
        <v>1352.5014279980041</v>
      </c>
      <c r="BM45" s="1">
        <v>1.9009512460594236E-2</v>
      </c>
    </row>
    <row r="46" spans="7:65">
      <c r="O46" s="125"/>
      <c r="P46" s="1">
        <v>13</v>
      </c>
      <c r="Q46" s="1">
        <v>-2.6727999999999998E-2</v>
      </c>
    </row>
    <row r="47" spans="7:65">
      <c r="O47" s="125"/>
    </row>
  </sheetData>
  <phoneticPr fontId="2"/>
  <pageMargins left="0.75" right="0.75" top="1" bottom="1" header="0.5" footer="0.5"/>
  <pageSetup paperSize="0"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147E-FF08-4C96-9176-072F82FB3B45}">
  <dimension ref="A1:EU229"/>
  <sheetViews>
    <sheetView tabSelected="1" topLeftCell="AZ1" workbookViewId="0">
      <selection activeCell="BL4" sqref="BL4"/>
    </sheetView>
  </sheetViews>
  <sheetFormatPr defaultColWidth="10.6328125" defaultRowHeight="12.6"/>
  <cols>
    <col min="1" max="1" width="27.453125" style="1" customWidth="1"/>
    <col min="2" max="2" width="12.453125" style="1" customWidth="1"/>
    <col min="3" max="34" width="10.6328125" style="1"/>
    <col min="35" max="35" width="22.6328125" style="1" customWidth="1"/>
    <col min="36" max="36" width="16.81640625" style="1" customWidth="1"/>
    <col min="37" max="38" width="10.6328125" style="1"/>
    <col min="39" max="40" width="14.6328125" style="1" customWidth="1"/>
    <col min="41" max="42" width="19.1796875" style="83" customWidth="1"/>
    <col min="43" max="43" width="12.54296875" style="1" customWidth="1"/>
    <col min="44" max="44" width="15.6328125" style="1" customWidth="1"/>
    <col min="45" max="45" width="15" style="2" customWidth="1"/>
    <col min="46" max="46" width="13.6328125" style="1" customWidth="1"/>
    <col min="47" max="47" width="5" style="1" customWidth="1"/>
    <col min="48" max="48" width="13.81640625" style="65" customWidth="1"/>
    <col min="49" max="49" width="5.81640625" style="1" customWidth="1"/>
    <col min="50" max="53" width="13" style="1" customWidth="1"/>
    <col min="54" max="57" width="10.6328125" style="1"/>
    <col min="58" max="65" width="10.7265625" style="1" bestFit="1" customWidth="1"/>
    <col min="66" max="66" width="5.81640625" style="1" customWidth="1"/>
    <col min="67" max="70" width="10.7265625" style="1" bestFit="1" customWidth="1"/>
    <col min="71" max="71" width="12.08984375" style="1" bestFit="1" customWidth="1"/>
    <col min="72" max="76" width="10.7265625" style="1" bestFit="1" customWidth="1"/>
    <col min="77" max="77" width="12.08984375" style="1" bestFit="1" customWidth="1"/>
    <col min="78" max="78" width="10.7265625" style="1" bestFit="1" customWidth="1"/>
    <col min="79" max="79" width="5.36328125" style="1" customWidth="1"/>
    <col min="80" max="81" width="10.7265625" style="1" bestFit="1" customWidth="1"/>
    <col min="82" max="90" width="10.6328125" style="1"/>
    <col min="91" max="94" width="6.453125" style="1" customWidth="1"/>
    <col min="95" max="105" width="10.6328125" style="1"/>
    <col min="106" max="107" width="5" style="1" customWidth="1"/>
    <col min="108" max="119" width="8.453125" style="1" customWidth="1"/>
    <col min="120" max="120" width="7.6328125" style="1" customWidth="1"/>
    <col min="121" max="121" width="8.453125" style="1" customWidth="1"/>
    <col min="122" max="122" width="8.36328125" style="1" customWidth="1"/>
    <col min="123" max="123" width="2.453125" style="1" customWidth="1"/>
    <col min="124" max="125" width="10.453125" style="1" customWidth="1"/>
    <col min="126" max="126" width="12" style="1" customWidth="1"/>
    <col min="127" max="127" width="11.453125" style="1" customWidth="1"/>
    <col min="128" max="128" width="10.36328125" style="1" customWidth="1"/>
    <col min="129" max="129" width="9.6328125" style="1" customWidth="1"/>
    <col min="130" max="130" width="8.36328125" style="1" customWidth="1"/>
    <col min="131" max="131" width="15.453125" style="1" customWidth="1"/>
    <col min="132" max="132" width="8.36328125" style="1" customWidth="1"/>
    <col min="133" max="133" width="7.453125" style="1" customWidth="1"/>
    <col min="134" max="134" width="5" style="1" customWidth="1"/>
    <col min="135" max="138" width="10.6328125" style="1"/>
    <col min="139" max="139" width="10.453125" style="1" customWidth="1"/>
    <col min="140" max="142" width="10.6328125" style="1"/>
    <col min="143" max="144" width="9" style="1" customWidth="1"/>
    <col min="145" max="147" width="10.6328125" style="1"/>
    <col min="148" max="148" width="10.453125" style="1" customWidth="1"/>
    <col min="149" max="16384" width="10.6328125" style="1"/>
  </cols>
  <sheetData>
    <row r="1" spans="1:151" ht="22.2">
      <c r="A1" s="3" t="s">
        <v>21</v>
      </c>
    </row>
    <row r="2" spans="1:151">
      <c r="A2" s="4"/>
      <c r="BB2" s="97" t="s">
        <v>152</v>
      </c>
      <c r="CB2" s="96" t="s">
        <v>116</v>
      </c>
      <c r="CC2" s="96" t="s">
        <v>117</v>
      </c>
      <c r="CD2" s="96" t="s">
        <v>118</v>
      </c>
      <c r="CE2" s="96" t="s">
        <v>132</v>
      </c>
      <c r="CF2" s="96" t="s">
        <v>120</v>
      </c>
      <c r="CG2" s="96" t="s">
        <v>121</v>
      </c>
      <c r="CH2" s="96" t="s">
        <v>122</v>
      </c>
      <c r="CI2" s="96" t="s">
        <v>123</v>
      </c>
      <c r="CJ2" s="96" t="s">
        <v>124</v>
      </c>
      <c r="CK2" s="96" t="s">
        <v>125</v>
      </c>
      <c r="CL2" s="96" t="s">
        <v>18</v>
      </c>
    </row>
    <row r="3" spans="1:151" ht="22.2">
      <c r="A3" s="5" t="s">
        <v>19</v>
      </c>
      <c r="BB3" s="8" t="s">
        <v>116</v>
      </c>
      <c r="BC3" s="8" t="s">
        <v>16</v>
      </c>
      <c r="BD3" s="8" t="s">
        <v>118</v>
      </c>
      <c r="BE3" s="8" t="s">
        <v>132</v>
      </c>
      <c r="BF3" s="8" t="s">
        <v>120</v>
      </c>
      <c r="BG3" s="8" t="s">
        <v>121</v>
      </c>
      <c r="BH3" s="8" t="s">
        <v>122</v>
      </c>
      <c r="BI3" s="8" t="s">
        <v>123</v>
      </c>
      <c r="BJ3" s="8" t="s">
        <v>124</v>
      </c>
      <c r="BK3" s="8" t="s">
        <v>17</v>
      </c>
      <c r="BL3" s="8" t="s">
        <v>125</v>
      </c>
      <c r="CB3" s="96">
        <v>60.084299999999999</v>
      </c>
      <c r="CC3" s="96">
        <v>79.878799999999998</v>
      </c>
      <c r="CD3" s="96">
        <v>101.961</v>
      </c>
      <c r="CE3" s="96">
        <v>71.846400000000003</v>
      </c>
      <c r="CF3" s="96">
        <v>70.9375</v>
      </c>
      <c r="CG3" s="96">
        <v>40.304400000000001</v>
      </c>
      <c r="CH3" s="96">
        <v>56.077399999999997</v>
      </c>
      <c r="CI3" s="96">
        <v>61.978900000000003</v>
      </c>
      <c r="CJ3" s="96">
        <v>94.195999999999998</v>
      </c>
      <c r="CK3" s="96">
        <f>52*2+3*15.9994</f>
        <v>151.9982</v>
      </c>
      <c r="CL3" s="96">
        <f>2*30.97+5*15.9994</f>
        <v>141.93700000000001</v>
      </c>
    </row>
    <row r="4" spans="1:151" ht="22.2">
      <c r="A4" s="5" t="s">
        <v>20</v>
      </c>
      <c r="BB4" s="96">
        <v>60.084299999999999</v>
      </c>
      <c r="BC4" s="96">
        <v>79.878799999999998</v>
      </c>
      <c r="BD4" s="96">
        <v>101.961</v>
      </c>
      <c r="BE4" s="96">
        <v>71.846400000000003</v>
      </c>
      <c r="BF4" s="96">
        <v>70.9375</v>
      </c>
      <c r="BG4" s="96">
        <v>40.304400000000001</v>
      </c>
      <c r="BH4" s="96">
        <v>56.077399999999997</v>
      </c>
      <c r="BI4" s="96">
        <v>61.978900000000003</v>
      </c>
      <c r="BJ4" s="96">
        <v>94.195999999999998</v>
      </c>
      <c r="BK4" s="8">
        <f>15.9994+58.69</f>
        <v>74.689399999999992</v>
      </c>
      <c r="BL4" s="96">
        <f>52*2+3*15.9994</f>
        <v>151.9982</v>
      </c>
    </row>
    <row r="5" spans="1:151">
      <c r="A5" s="4"/>
      <c r="BB5" s="97" t="s">
        <v>153</v>
      </c>
    </row>
    <row r="6" spans="1:151" ht="17.399999999999999">
      <c r="A6" s="6" t="s">
        <v>113</v>
      </c>
      <c r="BB6" s="8" t="s">
        <v>116</v>
      </c>
      <c r="BC6" s="8" t="s">
        <v>16</v>
      </c>
      <c r="BD6" s="8" t="s">
        <v>118</v>
      </c>
      <c r="BE6" s="8" t="s">
        <v>132</v>
      </c>
      <c r="BF6" s="8" t="s">
        <v>120</v>
      </c>
      <c r="BG6" s="8" t="s">
        <v>121</v>
      </c>
      <c r="BH6" s="8" t="s">
        <v>122</v>
      </c>
      <c r="BI6" s="8" t="s">
        <v>123</v>
      </c>
      <c r="BJ6" s="8" t="s">
        <v>124</v>
      </c>
      <c r="BK6" s="8" t="s">
        <v>17</v>
      </c>
      <c r="BL6" s="8" t="s">
        <v>125</v>
      </c>
      <c r="BM6" s="8" t="s">
        <v>18</v>
      </c>
      <c r="CC6" s="95" t="s">
        <v>151</v>
      </c>
    </row>
    <row r="7" spans="1:151" ht="17.399999999999999">
      <c r="A7" s="6" t="s">
        <v>15</v>
      </c>
      <c r="BB7" s="8">
        <v>60.08</v>
      </c>
      <c r="BC7" s="8">
        <v>79.900000000000006</v>
      </c>
      <c r="BD7" s="8">
        <f>0.5*101.96</f>
        <v>50.98</v>
      </c>
      <c r="BE7" s="8">
        <v>71.849999999999994</v>
      </c>
      <c r="BF7" s="8">
        <v>70.94</v>
      </c>
      <c r="BG7" s="8">
        <v>40.299999999999997</v>
      </c>
      <c r="BH7" s="8">
        <v>56.08</v>
      </c>
      <c r="BI7" s="8">
        <f>0.5*61.98</f>
        <v>30.99</v>
      </c>
      <c r="BJ7" s="8">
        <f>0.5*94.2</f>
        <v>47.1</v>
      </c>
      <c r="BK7" s="8">
        <f>15.9994+58.69</f>
        <v>74.689399999999992</v>
      </c>
      <c r="BL7" s="8">
        <f>(2*52+3*15.9994)/2</f>
        <v>75.999099999999999</v>
      </c>
      <c r="BM7" s="8">
        <f>5*15.9994+2*30.97</f>
        <v>141.93700000000001</v>
      </c>
    </row>
    <row r="8" spans="1:151" ht="17.399999999999999">
      <c r="A8" s="6"/>
    </row>
    <row r="9" spans="1:151" ht="17.399999999999999">
      <c r="A9" s="6"/>
    </row>
    <row r="10" spans="1:151" s="7" customFormat="1">
      <c r="AO10" s="84"/>
      <c r="AP10" s="84"/>
      <c r="AS10" s="26"/>
      <c r="AV10" s="66"/>
      <c r="BB10" s="8" t="s">
        <v>116</v>
      </c>
      <c r="BC10" s="8" t="s">
        <v>16</v>
      </c>
      <c r="BD10" s="8" t="s">
        <v>118</v>
      </c>
      <c r="BE10" s="8" t="s">
        <v>132</v>
      </c>
      <c r="BF10" s="8" t="s">
        <v>120</v>
      </c>
      <c r="BG10" s="8" t="s">
        <v>121</v>
      </c>
      <c r="BH10" s="8" t="s">
        <v>122</v>
      </c>
      <c r="BI10" s="8" t="s">
        <v>123</v>
      </c>
      <c r="BJ10" s="8" t="s">
        <v>124</v>
      </c>
      <c r="BK10" s="8" t="s">
        <v>17</v>
      </c>
      <c r="BL10" s="8" t="s">
        <v>125</v>
      </c>
      <c r="BM10" s="8" t="s">
        <v>18</v>
      </c>
      <c r="CB10" s="8" t="s">
        <v>116</v>
      </c>
      <c r="CC10" s="8" t="s">
        <v>16</v>
      </c>
      <c r="CD10" s="8" t="s">
        <v>118</v>
      </c>
      <c r="CE10" s="8" t="s">
        <v>132</v>
      </c>
      <c r="CF10" s="8" t="s">
        <v>120</v>
      </c>
      <c r="CG10" s="8" t="s">
        <v>121</v>
      </c>
      <c r="CH10" s="8" t="s">
        <v>122</v>
      </c>
      <c r="CI10" s="8" t="s">
        <v>123</v>
      </c>
      <c r="CJ10" s="8" t="s">
        <v>124</v>
      </c>
      <c r="CK10" s="8" t="s">
        <v>17</v>
      </c>
      <c r="CL10" s="8" t="s">
        <v>125</v>
      </c>
    </row>
    <row r="11" spans="1:151" s="8" customFormat="1" ht="17.399999999999999">
      <c r="A11" s="7"/>
      <c r="B11" s="7"/>
      <c r="D11" s="62" t="s">
        <v>114</v>
      </c>
      <c r="E11" s="22"/>
      <c r="F11" s="23"/>
      <c r="G11" s="27"/>
      <c r="H11" s="27"/>
      <c r="I11" s="27"/>
      <c r="J11" s="27"/>
      <c r="K11" s="27"/>
      <c r="L11" s="27"/>
      <c r="S11" s="62" t="s">
        <v>129</v>
      </c>
      <c r="T11" s="24"/>
      <c r="U11" s="25"/>
      <c r="V11" s="25"/>
      <c r="W11" s="27"/>
      <c r="X11" s="27"/>
      <c r="Y11" s="27"/>
      <c r="Z11" s="27"/>
      <c r="AA11" s="27"/>
      <c r="AI11" s="7" t="s">
        <v>182</v>
      </c>
      <c r="AJ11" s="9"/>
      <c r="AM11" s="7" t="s">
        <v>178</v>
      </c>
      <c r="AN11" s="7" t="s">
        <v>179</v>
      </c>
      <c r="AO11" s="27"/>
      <c r="AP11" s="27"/>
      <c r="AS11" s="10"/>
      <c r="AV11" s="67"/>
      <c r="BB11" s="8">
        <f>BB4</f>
        <v>60.084299999999999</v>
      </c>
      <c r="BC11" s="8">
        <f>BC4</f>
        <v>79.878799999999998</v>
      </c>
      <c r="BD11" s="8">
        <f>BD4/2</f>
        <v>50.980499999999999</v>
      </c>
      <c r="BE11" s="8">
        <f>BE4</f>
        <v>71.846400000000003</v>
      </c>
      <c r="BF11" s="8">
        <f>BF4</f>
        <v>70.9375</v>
      </c>
      <c r="BG11" s="8">
        <f>BG4</f>
        <v>40.304400000000001</v>
      </c>
      <c r="BH11" s="8">
        <f>BH4</f>
        <v>56.077399999999997</v>
      </c>
      <c r="BI11" s="8">
        <f>BI4/2</f>
        <v>30.989450000000001</v>
      </c>
      <c r="BJ11" s="8">
        <f>BJ4/2</f>
        <v>47.097999999999999</v>
      </c>
      <c r="BK11" s="8">
        <f>15.9994+58.69</f>
        <v>74.689399999999992</v>
      </c>
      <c r="BL11" s="8">
        <f>BL4/2</f>
        <v>75.999099999999999</v>
      </c>
      <c r="BM11" s="8">
        <f>5*15.9994+2*30.97</f>
        <v>141.93700000000001</v>
      </c>
      <c r="CB11" s="96">
        <v>60.084299999999999</v>
      </c>
      <c r="CC11" s="96">
        <v>79.878799999999998</v>
      </c>
      <c r="CD11" s="96">
        <v>101.961</v>
      </c>
      <c r="CE11" s="96">
        <v>71.846400000000003</v>
      </c>
      <c r="CF11" s="96">
        <v>70.9375</v>
      </c>
      <c r="CG11" s="96">
        <v>40.304400000000001</v>
      </c>
      <c r="CH11" s="96">
        <v>56.077399999999997</v>
      </c>
      <c r="CI11" s="96">
        <v>61.978900000000003</v>
      </c>
      <c r="CJ11" s="96">
        <v>94.195999999999998</v>
      </c>
      <c r="CK11" s="8">
        <f>15.9994+58.69</f>
        <v>74.689399999999992</v>
      </c>
      <c r="CL11" s="96">
        <f>52*2+3*15.9994</f>
        <v>151.9982</v>
      </c>
      <c r="DH11" s="9"/>
      <c r="DI11" s="9"/>
      <c r="DJ11" s="9"/>
      <c r="DK11" s="9"/>
      <c r="DL11" s="9"/>
      <c r="DM11" s="9"/>
      <c r="DN11" s="9"/>
      <c r="DO11" s="9"/>
      <c r="DP11" s="9"/>
      <c r="DQ11" s="9"/>
      <c r="DR11" s="9"/>
      <c r="DS11" s="9"/>
      <c r="DT11" s="9"/>
      <c r="DU11" s="9"/>
      <c r="DV11" s="9"/>
      <c r="DW11" s="9"/>
      <c r="EK11" s="9"/>
      <c r="EL11" s="9"/>
      <c r="EM11" s="9"/>
      <c r="EN11" s="9"/>
    </row>
    <row r="12" spans="1:151" s="8" customFormat="1" ht="17.399999999999999">
      <c r="D12" s="28"/>
      <c r="E12" s="27"/>
      <c r="F12" s="27"/>
      <c r="G12" s="27"/>
      <c r="H12" s="27"/>
      <c r="I12" s="27"/>
      <c r="J12" s="27"/>
      <c r="K12" s="27"/>
      <c r="L12" s="27"/>
      <c r="S12" s="28"/>
      <c r="T12" s="27"/>
      <c r="U12" s="27"/>
      <c r="V12" s="27"/>
      <c r="W12" s="27"/>
      <c r="X12" s="27"/>
      <c r="Y12" s="27"/>
      <c r="Z12" s="27"/>
      <c r="AA12" s="27"/>
      <c r="AJ12" s="57" t="s">
        <v>3</v>
      </c>
      <c r="AK12" s="39"/>
      <c r="AL12" s="39"/>
      <c r="AM12" s="39"/>
      <c r="AN12" s="39"/>
      <c r="AO12" s="86" t="s">
        <v>144</v>
      </c>
      <c r="AP12" s="87"/>
      <c r="AR12" s="57" t="s">
        <v>14</v>
      </c>
      <c r="AS12" s="56"/>
      <c r="AT12" s="39"/>
      <c r="AV12" s="68" t="s">
        <v>85</v>
      </c>
      <c r="BB12"/>
      <c r="BC12"/>
      <c r="BD12"/>
      <c r="BE12"/>
      <c r="BF12"/>
      <c r="BG12"/>
      <c r="BH12"/>
      <c r="BI12"/>
      <c r="BJ12"/>
      <c r="BK12"/>
      <c r="BL12"/>
      <c r="BM12"/>
      <c r="DH12" s="9"/>
      <c r="DI12" s="9"/>
      <c r="DJ12" s="9"/>
      <c r="DK12" s="9"/>
      <c r="DL12" s="9"/>
      <c r="DM12" s="9"/>
      <c r="DN12" s="9"/>
      <c r="DO12" s="9"/>
      <c r="DP12" s="9"/>
      <c r="DQ12" s="9"/>
      <c r="DR12" s="9"/>
      <c r="DS12" s="9"/>
      <c r="DT12" s="9"/>
      <c r="DU12" s="9"/>
      <c r="DV12" s="9"/>
      <c r="DW12" s="9"/>
      <c r="EK12" s="9"/>
      <c r="EL12" s="9"/>
      <c r="EM12" s="9"/>
      <c r="EN12" s="9"/>
    </row>
    <row r="13" spans="1:151" s="8" customFormat="1" ht="17.399999999999999">
      <c r="A13" s="4" t="s">
        <v>22</v>
      </c>
      <c r="B13" s="11"/>
      <c r="D13" s="28"/>
      <c r="E13" s="27"/>
      <c r="F13" s="27"/>
      <c r="G13" s="27"/>
      <c r="H13" s="27"/>
      <c r="I13" s="27"/>
      <c r="J13" s="27"/>
      <c r="K13" s="27"/>
      <c r="L13" s="27"/>
      <c r="S13" s="28"/>
      <c r="T13" s="27"/>
      <c r="U13" s="27"/>
      <c r="V13" s="27"/>
      <c r="W13" s="27"/>
      <c r="X13" s="27"/>
      <c r="Y13" s="27"/>
      <c r="Z13" s="27"/>
      <c r="AA13" s="27"/>
      <c r="AI13" s="7" t="s">
        <v>183</v>
      </c>
      <c r="AJ13" s="39" t="s">
        <v>4</v>
      </c>
      <c r="AK13" s="39"/>
      <c r="AL13" s="39"/>
      <c r="AM13" s="85" t="s">
        <v>147</v>
      </c>
      <c r="AN13" s="85" t="s">
        <v>147</v>
      </c>
      <c r="AO13" s="87"/>
      <c r="AP13" s="87"/>
      <c r="AR13" s="39" t="s">
        <v>4</v>
      </c>
      <c r="AS13" s="39"/>
      <c r="AT13" s="39"/>
      <c r="AV13" s="68" t="s">
        <v>84</v>
      </c>
      <c r="BB13" s="8" t="s">
        <v>43</v>
      </c>
      <c r="BO13" s="42" t="s">
        <v>44</v>
      </c>
      <c r="BP13" s="43"/>
      <c r="BQ13" s="43"/>
      <c r="BR13" s="43"/>
      <c r="BS13" s="43"/>
      <c r="BT13" s="43"/>
      <c r="BU13" s="43"/>
      <c r="BV13" s="43"/>
      <c r="BW13" s="43"/>
      <c r="BX13" s="43"/>
      <c r="BY13" s="43"/>
      <c r="BZ13" s="53"/>
      <c r="CB13" s="8" t="s">
        <v>45</v>
      </c>
      <c r="CQ13" s="8" t="s">
        <v>46</v>
      </c>
      <c r="DD13" s="42" t="s">
        <v>47</v>
      </c>
      <c r="DE13" s="43"/>
      <c r="DF13" s="43"/>
      <c r="DG13" s="43"/>
      <c r="DH13" s="44"/>
      <c r="DI13" s="44"/>
      <c r="DJ13" s="44"/>
      <c r="DK13" s="44"/>
      <c r="DL13" s="44"/>
      <c r="DM13" s="44"/>
      <c r="DN13" s="44"/>
      <c r="DO13" s="44"/>
      <c r="DP13" s="44"/>
      <c r="DQ13" s="45"/>
      <c r="DR13" s="9"/>
      <c r="DS13" s="9"/>
      <c r="DT13" s="9"/>
      <c r="DU13" s="9"/>
      <c r="DV13" s="9"/>
      <c r="DW13" s="9"/>
      <c r="EK13" s="9"/>
      <c r="EL13" s="9"/>
      <c r="EM13" s="9"/>
      <c r="EN13" s="9"/>
      <c r="EQ13" s="8" t="s">
        <v>48</v>
      </c>
      <c r="ES13" s="8" t="s">
        <v>48</v>
      </c>
    </row>
    <row r="14" spans="1:151" s="8" customFormat="1">
      <c r="A14" s="12"/>
      <c r="B14" s="13"/>
      <c r="C14" s="29" t="s">
        <v>6</v>
      </c>
      <c r="D14" s="32" t="s">
        <v>115</v>
      </c>
      <c r="E14" s="33"/>
      <c r="F14" s="33"/>
      <c r="G14" s="33"/>
      <c r="H14" s="33"/>
      <c r="I14" s="33"/>
      <c r="J14" s="33"/>
      <c r="K14" s="33"/>
      <c r="L14" s="33"/>
      <c r="M14" s="33"/>
      <c r="N14" s="33"/>
      <c r="O14" s="33"/>
      <c r="P14" s="33"/>
      <c r="Q14" s="8" t="s">
        <v>128</v>
      </c>
      <c r="S14" s="32" t="s">
        <v>7</v>
      </c>
      <c r="T14" s="34"/>
      <c r="U14" s="34"/>
      <c r="V14" s="34"/>
      <c r="W14" s="34"/>
      <c r="X14" s="34"/>
      <c r="Y14" s="34"/>
      <c r="Z14" s="34"/>
      <c r="AA14" s="34"/>
      <c r="AB14" s="33"/>
      <c r="AC14" s="33"/>
      <c r="AD14" s="33"/>
      <c r="AE14" s="35"/>
      <c r="AF14" s="35"/>
      <c r="AG14" s="35"/>
      <c r="AH14" s="35"/>
      <c r="AI14" s="35"/>
      <c r="AJ14" s="58" t="s">
        <v>56</v>
      </c>
      <c r="AK14" s="58" t="s">
        <v>8</v>
      </c>
      <c r="AL14" s="58" t="s">
        <v>11</v>
      </c>
      <c r="AM14" s="85" t="s">
        <v>150</v>
      </c>
      <c r="AN14" s="85" t="s">
        <v>148</v>
      </c>
      <c r="AO14" s="88" t="s">
        <v>145</v>
      </c>
      <c r="AP14" s="88" t="s">
        <v>146</v>
      </c>
      <c r="AQ14" s="59"/>
      <c r="AR14" s="58" t="s">
        <v>12</v>
      </c>
      <c r="AS14" s="58" t="s">
        <v>13</v>
      </c>
      <c r="AT14" s="60" t="s">
        <v>5</v>
      </c>
      <c r="AU14" s="37"/>
      <c r="AV14" s="69"/>
      <c r="AW14" s="35"/>
      <c r="AX14" s="8" t="s">
        <v>50</v>
      </c>
      <c r="AY14" s="8" t="s">
        <v>50</v>
      </c>
      <c r="BB14" s="8" t="s">
        <v>49</v>
      </c>
      <c r="BO14" s="46" t="s">
        <v>49</v>
      </c>
      <c r="BP14" s="47"/>
      <c r="BQ14" s="47"/>
      <c r="BR14" s="47"/>
      <c r="BS14" s="47"/>
      <c r="BT14" s="47"/>
      <c r="BU14" s="47"/>
      <c r="BV14" s="47"/>
      <c r="BW14" s="47"/>
      <c r="BX14" s="47"/>
      <c r="BY14" s="47"/>
      <c r="BZ14" s="49"/>
      <c r="CB14" s="8" t="s">
        <v>51</v>
      </c>
      <c r="CQ14" s="8" t="s">
        <v>51</v>
      </c>
      <c r="DD14" s="46" t="s">
        <v>51</v>
      </c>
      <c r="DE14" s="47"/>
      <c r="DF14" s="47"/>
      <c r="DG14" s="47"/>
      <c r="DH14" s="47"/>
      <c r="DI14" s="47"/>
      <c r="DJ14" s="47"/>
      <c r="DK14" s="47"/>
      <c r="DL14" s="47"/>
      <c r="DM14" s="48"/>
      <c r="DN14" s="47"/>
      <c r="DO14" s="47"/>
      <c r="DP14" s="47"/>
      <c r="DQ14" s="49"/>
      <c r="DR14" s="8" t="s">
        <v>52</v>
      </c>
      <c r="DT14" s="42" t="s">
        <v>53</v>
      </c>
      <c r="DU14" s="43"/>
      <c r="DV14" s="43"/>
      <c r="DW14" s="43"/>
      <c r="DX14" s="43"/>
      <c r="DY14" s="53"/>
      <c r="DZ14" s="54" t="s">
        <v>9</v>
      </c>
      <c r="EE14" s="8" t="s">
        <v>54</v>
      </c>
      <c r="EH14" s="8" t="s">
        <v>55</v>
      </c>
      <c r="EK14" s="7" t="s">
        <v>173</v>
      </c>
      <c r="EL14" s="8" t="s">
        <v>57</v>
      </c>
      <c r="EO14" s="8" t="s">
        <v>58</v>
      </c>
      <c r="EQ14" s="8" t="s">
        <v>59</v>
      </c>
      <c r="ES14" s="8" t="s">
        <v>59</v>
      </c>
      <c r="EU14" s="8" t="s">
        <v>60</v>
      </c>
    </row>
    <row r="15" spans="1:151" s="29" customFormat="1" ht="75.599999999999994">
      <c r="A15" s="12" t="s">
        <v>23</v>
      </c>
      <c r="B15" s="13" t="s">
        <v>24</v>
      </c>
      <c r="C15" s="29" t="s">
        <v>61</v>
      </c>
      <c r="D15" s="21" t="s">
        <v>116</v>
      </c>
      <c r="E15" s="21" t="s">
        <v>117</v>
      </c>
      <c r="F15" s="21" t="s">
        <v>118</v>
      </c>
      <c r="G15" s="21" t="s">
        <v>119</v>
      </c>
      <c r="H15" s="21" t="s">
        <v>120</v>
      </c>
      <c r="I15" s="21" t="s">
        <v>121</v>
      </c>
      <c r="J15" s="21" t="s">
        <v>122</v>
      </c>
      <c r="K15" s="21" t="s">
        <v>123</v>
      </c>
      <c r="L15" s="21" t="s">
        <v>124</v>
      </c>
      <c r="M15" s="21" t="s">
        <v>17</v>
      </c>
      <c r="N15" s="21" t="s">
        <v>125</v>
      </c>
      <c r="O15" s="21" t="s">
        <v>18</v>
      </c>
      <c r="P15" s="21" t="s">
        <v>126</v>
      </c>
      <c r="Q15" s="29" t="s">
        <v>127</v>
      </c>
      <c r="S15" s="21" t="s">
        <v>116</v>
      </c>
      <c r="T15" s="21" t="s">
        <v>117</v>
      </c>
      <c r="U15" s="21" t="s">
        <v>118</v>
      </c>
      <c r="V15" s="21" t="s">
        <v>119</v>
      </c>
      <c r="W15" s="21" t="s">
        <v>120</v>
      </c>
      <c r="X15" s="21" t="s">
        <v>121</v>
      </c>
      <c r="Y15" s="21" t="s">
        <v>122</v>
      </c>
      <c r="Z15" s="21" t="s">
        <v>123</v>
      </c>
      <c r="AA15" s="21" t="s">
        <v>124</v>
      </c>
      <c r="AB15" s="21" t="s">
        <v>17</v>
      </c>
      <c r="AC15" s="21" t="s">
        <v>125</v>
      </c>
      <c r="AD15" s="21" t="s">
        <v>18</v>
      </c>
      <c r="AE15" s="36" t="s">
        <v>127</v>
      </c>
      <c r="AF15" s="127" t="s">
        <v>184</v>
      </c>
      <c r="AG15" s="127" t="s">
        <v>185</v>
      </c>
      <c r="AH15" s="127" t="s">
        <v>180</v>
      </c>
      <c r="AI15" s="36" t="s">
        <v>181</v>
      </c>
      <c r="AJ15" s="61" t="s">
        <v>106</v>
      </c>
      <c r="AK15" s="61" t="s">
        <v>106</v>
      </c>
      <c r="AL15" s="61" t="s">
        <v>106</v>
      </c>
      <c r="AM15" s="93" t="s">
        <v>106</v>
      </c>
      <c r="AN15" s="93" t="s">
        <v>149</v>
      </c>
      <c r="AO15" s="89" t="s">
        <v>83</v>
      </c>
      <c r="AP15" s="89" t="s">
        <v>83</v>
      </c>
      <c r="AQ15"/>
      <c r="AR15" s="61" t="s">
        <v>83</v>
      </c>
      <c r="AS15" s="61" t="s">
        <v>83</v>
      </c>
      <c r="AT15" s="61" t="s">
        <v>83</v>
      </c>
      <c r="AU15" s="63"/>
      <c r="AV15" s="70" t="s">
        <v>67</v>
      </c>
      <c r="AW15" s="36"/>
      <c r="AX15" s="29" t="s">
        <v>65</v>
      </c>
      <c r="AY15" s="29" t="s">
        <v>66</v>
      </c>
      <c r="AZ15" s="29" t="s">
        <v>86</v>
      </c>
      <c r="BA15" s="29" t="s">
        <v>87</v>
      </c>
      <c r="BB15" s="29" t="s">
        <v>116</v>
      </c>
      <c r="BC15" s="29" t="s">
        <v>117</v>
      </c>
      <c r="BD15" s="29" t="s">
        <v>131</v>
      </c>
      <c r="BE15" s="29" t="s">
        <v>132</v>
      </c>
      <c r="BF15" s="29" t="s">
        <v>120</v>
      </c>
      <c r="BG15" s="29" t="s">
        <v>121</v>
      </c>
      <c r="BH15" s="29" t="s">
        <v>122</v>
      </c>
      <c r="BI15" s="29" t="s">
        <v>133</v>
      </c>
      <c r="BJ15" s="29" t="s">
        <v>134</v>
      </c>
      <c r="BK15" s="29" t="s">
        <v>68</v>
      </c>
      <c r="BL15" s="29" t="s">
        <v>135</v>
      </c>
      <c r="BM15" s="29" t="s">
        <v>136</v>
      </c>
      <c r="BN15" s="29" t="s">
        <v>52</v>
      </c>
      <c r="BO15" s="50" t="s">
        <v>116</v>
      </c>
      <c r="BP15" s="51" t="s">
        <v>117</v>
      </c>
      <c r="BQ15" s="51" t="s">
        <v>131</v>
      </c>
      <c r="BR15" s="51" t="s">
        <v>132</v>
      </c>
      <c r="BS15" s="51" t="s">
        <v>120</v>
      </c>
      <c r="BT15" s="51" t="s">
        <v>121</v>
      </c>
      <c r="BU15" s="51" t="s">
        <v>122</v>
      </c>
      <c r="BV15" s="103" t="s">
        <v>133</v>
      </c>
      <c r="BW15" s="51" t="s">
        <v>134</v>
      </c>
      <c r="BX15" s="51" t="s">
        <v>68</v>
      </c>
      <c r="BY15" s="51" t="s">
        <v>135</v>
      </c>
      <c r="BZ15" s="52" t="s">
        <v>136</v>
      </c>
      <c r="CB15" s="29" t="s">
        <v>116</v>
      </c>
      <c r="CC15" s="29" t="s">
        <v>117</v>
      </c>
      <c r="CD15" s="29" t="s">
        <v>131</v>
      </c>
      <c r="CE15" s="29" t="s">
        <v>132</v>
      </c>
      <c r="CF15" s="29" t="s">
        <v>120</v>
      </c>
      <c r="CG15" s="29" t="s">
        <v>121</v>
      </c>
      <c r="CH15" s="29" t="s">
        <v>122</v>
      </c>
      <c r="CI15" s="29" t="s">
        <v>133</v>
      </c>
      <c r="CJ15" s="29" t="s">
        <v>134</v>
      </c>
      <c r="CK15" s="29" t="s">
        <v>68</v>
      </c>
      <c r="CL15" s="29" t="s">
        <v>135</v>
      </c>
      <c r="CM15" s="29" t="s">
        <v>69</v>
      </c>
      <c r="CO15" s="29" t="s">
        <v>70</v>
      </c>
      <c r="CQ15" s="29" t="s">
        <v>116</v>
      </c>
      <c r="CR15" s="29" t="s">
        <v>117</v>
      </c>
      <c r="CS15" s="29" t="s">
        <v>131</v>
      </c>
      <c r="CT15" s="29" t="s">
        <v>132</v>
      </c>
      <c r="CU15" s="29" t="s">
        <v>120</v>
      </c>
      <c r="CV15" s="29" t="s">
        <v>121</v>
      </c>
      <c r="CW15" s="29" t="s">
        <v>122</v>
      </c>
      <c r="CX15" s="29" t="s">
        <v>133</v>
      </c>
      <c r="CY15" s="29" t="s">
        <v>134</v>
      </c>
      <c r="CZ15" s="29" t="s">
        <v>68</v>
      </c>
      <c r="DA15" s="29" t="s">
        <v>135</v>
      </c>
      <c r="DD15" s="50" t="s">
        <v>137</v>
      </c>
      <c r="DE15" s="51" t="s">
        <v>138</v>
      </c>
      <c r="DF15" s="51" t="s">
        <v>139</v>
      </c>
      <c r="DG15" s="51" t="s">
        <v>71</v>
      </c>
      <c r="DH15" s="51" t="s">
        <v>72</v>
      </c>
      <c r="DI15" s="51" t="s">
        <v>73</v>
      </c>
      <c r="DJ15" s="51" t="s">
        <v>41</v>
      </c>
      <c r="DK15" s="51" t="s">
        <v>140</v>
      </c>
      <c r="DL15" s="51" t="s">
        <v>141</v>
      </c>
      <c r="DM15" s="51" t="s">
        <v>142</v>
      </c>
      <c r="DN15" s="51" t="s">
        <v>143</v>
      </c>
      <c r="DO15" s="51" t="s">
        <v>0</v>
      </c>
      <c r="DP15" s="51" t="s">
        <v>1</v>
      </c>
      <c r="DQ15" s="52" t="s">
        <v>2</v>
      </c>
      <c r="DR15" s="29" t="s">
        <v>74</v>
      </c>
      <c r="DT15" s="50" t="s">
        <v>75</v>
      </c>
      <c r="DU15" s="51" t="s">
        <v>76</v>
      </c>
      <c r="DV15" s="51" t="s">
        <v>77</v>
      </c>
      <c r="DW15" s="51" t="s">
        <v>78</v>
      </c>
      <c r="DX15" s="51" t="s">
        <v>79</v>
      </c>
      <c r="DY15" s="98" t="s">
        <v>80</v>
      </c>
      <c r="DZ15" s="55" t="s">
        <v>10</v>
      </c>
      <c r="EA15" s="7" t="s">
        <v>81</v>
      </c>
      <c r="EB15" s="29" t="s">
        <v>98</v>
      </c>
      <c r="EE15" s="29" t="s">
        <v>99</v>
      </c>
      <c r="EF15" s="7" t="s">
        <v>100</v>
      </c>
      <c r="EG15" s="29" t="s">
        <v>101</v>
      </c>
      <c r="EH15" s="29" t="s">
        <v>102</v>
      </c>
      <c r="EI15" s="29" t="s">
        <v>103</v>
      </c>
      <c r="EJ15" s="29" t="s">
        <v>104</v>
      </c>
      <c r="EK15" s="29" t="s">
        <v>105</v>
      </c>
      <c r="EL15" s="29" t="s">
        <v>106</v>
      </c>
      <c r="EO15" s="29" t="s">
        <v>78</v>
      </c>
      <c r="EQ15" s="29" t="s">
        <v>63</v>
      </c>
      <c r="ES15" s="29" t="s">
        <v>63</v>
      </c>
      <c r="ET15" s="29" t="s">
        <v>107</v>
      </c>
      <c r="EU15" s="29" t="s">
        <v>108</v>
      </c>
    </row>
    <row r="16" spans="1:151" s="29" customFormat="1">
      <c r="A16" s="29" t="s">
        <v>109</v>
      </c>
      <c r="B16" s="29" t="s">
        <v>110</v>
      </c>
      <c r="C16" s="38">
        <v>4066</v>
      </c>
      <c r="D16">
        <v>49.6</v>
      </c>
      <c r="E16">
        <v>3.79</v>
      </c>
      <c r="F16">
        <v>15.8</v>
      </c>
      <c r="G16">
        <v>13</v>
      </c>
      <c r="H16">
        <v>0.14000000000000001</v>
      </c>
      <c r="I16">
        <v>4.26</v>
      </c>
      <c r="J16">
        <v>6.59</v>
      </c>
      <c r="K16">
        <v>3.65</v>
      </c>
      <c r="L16">
        <v>1.04</v>
      </c>
      <c r="M16" s="30">
        <v>0</v>
      </c>
      <c r="N16">
        <v>0</v>
      </c>
      <c r="O16">
        <v>0.63</v>
      </c>
      <c r="P16">
        <v>0</v>
      </c>
      <c r="Q16" s="29">
        <f>SUM(D16:O16)</f>
        <v>98.500000000000014</v>
      </c>
      <c r="S16">
        <v>51.3</v>
      </c>
      <c r="T16">
        <v>0.93</v>
      </c>
      <c r="U16">
        <v>5.28</v>
      </c>
      <c r="V16">
        <v>18.600000000000001</v>
      </c>
      <c r="W16">
        <v>0.24</v>
      </c>
      <c r="X16">
        <v>22</v>
      </c>
      <c r="Y16">
        <v>2.21</v>
      </c>
      <c r="Z16">
        <v>0.28999999999999998</v>
      </c>
      <c r="AA16">
        <v>0</v>
      </c>
      <c r="AB16" s="30">
        <v>0</v>
      </c>
      <c r="AC16">
        <v>0.05</v>
      </c>
      <c r="AD16" s="30">
        <v>0</v>
      </c>
      <c r="AE16" s="29">
        <f>SUM(S16:AD16)</f>
        <v>100.89999999999999</v>
      </c>
      <c r="AF16" s="29">
        <f>0.4805-0.3733*BO16</f>
        <v>0.30316563993055301</v>
      </c>
      <c r="AG16" s="29">
        <f>ABS(AF16-AV16)</f>
        <v>2.6116688881601957E-2</v>
      </c>
      <c r="AH16" s="7">
        <f ca="1">IF(AG16&lt;0.06, 10*AN16, "")</f>
        <v>11.764708270596705</v>
      </c>
      <c r="AI16" s="29">
        <f ca="1">IF(AG16&lt;0.06, AM16+273.15, "")</f>
        <v>1475.0725926742734</v>
      </c>
      <c r="AJ16" s="40" t="e">
        <f>EK16-273.15</f>
        <v>#REF!</v>
      </c>
      <c r="AK16" s="41">
        <f ca="1">10^4/(4.07-0.329*AN16+0.12*P16+0.567*EA16-3.06*BT16-6.17*BW16+1.89*BT16/(BT16+BR16)+2.57*DJ16)</f>
        <v>1201.9225926742733</v>
      </c>
      <c r="AL16" s="40">
        <f ca="1">(5573.8+587.9*AN16-61*AN16^2)/(5.3-0.633*LN(ET16)-3.97*EF16+0.06*EG16+24.7*BU16^2+0.081*P16+0.156*AN16)</f>
        <v>1177.9430018706121</v>
      </c>
      <c r="AM16" s="94">
        <f ca="1">AK16</f>
        <v>1201.9225926742733</v>
      </c>
      <c r="AN16" s="94">
        <f ca="1">AS16</f>
        <v>1.1764708270596704</v>
      </c>
      <c r="AO16" s="90">
        <f>(-8.51+0.856*I16-1.14*U16+45.474*U16/F16+1.067*(K16+L16))/10</f>
        <v>0.93179646835443042</v>
      </c>
      <c r="AP16" s="90">
        <f>(-0.892+31.81*U16/F16)/10</f>
        <v>0.97381772151898738</v>
      </c>
      <c r="AR16" s="40" t="e">
        <f>(-13.97+0.0129*AJ16-19.64*BO16+47.49*BT16+6.99*DJ16+37.37*DW16+0.748*P16+79.67*(BV16+BW16)+0.001416*AJ16*LN(DT16/(BO16^2*BQ16*BV16)))/10</f>
        <v>#REF!</v>
      </c>
      <c r="AS16" s="40">
        <f ca="1">(1.788+0.0375*AM16+0.001295*AM16*EB16-33.42*BQ16+9.795*BT16/(BT16+BR16)-26.2*DD16+14.21*DJ16+36.08*(BV16+BW16)+0.784*P16)/10</f>
        <v>1.1764708270596704</v>
      </c>
      <c r="AT16" s="40">
        <f ca="1">(2064+0.321*AM16-343.4*LN(AM16)+31.52*DF16-12.28*DM16-290*DQ16-177.2*(DF16-0.1715)^2-372*(DF16-0.1715)*(DM16-0.0736)+1.54*LN(DQ16))/10</f>
        <v>0.93273405751866445</v>
      </c>
      <c r="AU16" s="64"/>
      <c r="AV16" s="126">
        <f>AX16/AY16</f>
        <v>0.27704895104895105</v>
      </c>
      <c r="AX16" s="29">
        <f>(V16/71.85)/(X16/40.3)</f>
        <v>0.47420762953122036</v>
      </c>
      <c r="AY16" s="29">
        <f>(G16/71.85)/(I16/40.3)</f>
        <v>1.7116384225090746</v>
      </c>
      <c r="AZ16" s="29">
        <f>100*(BG16/(BG16+BE16))</f>
        <v>36.87436542711913</v>
      </c>
      <c r="BA16" s="29">
        <f>100*(CG16/(CG16+CE16))</f>
        <v>67.829574527491658</v>
      </c>
      <c r="BB16" s="29">
        <f>D16/BB$11</f>
        <v>0.82550682957111932</v>
      </c>
      <c r="BC16" s="29">
        <f>E16/BC$11</f>
        <v>4.7446882026269802E-2</v>
      </c>
      <c r="BD16" s="29">
        <f>F16/BD$11</f>
        <v>0.30992242131795494</v>
      </c>
      <c r="BE16" s="29">
        <f>G16/BE$11</f>
        <v>0.18094156422590416</v>
      </c>
      <c r="BF16" s="29">
        <f>H16/BF$11</f>
        <v>1.9735682819383262E-3</v>
      </c>
      <c r="BG16" s="29">
        <f>I16/BG$11</f>
        <v>0.10569565605740315</v>
      </c>
      <c r="BH16" s="29">
        <f>J16/BH$11</f>
        <v>0.11751614732494731</v>
      </c>
      <c r="BI16" s="29">
        <f>K16/BI$11</f>
        <v>0.11778201936465474</v>
      </c>
      <c r="BJ16" s="29">
        <f>L16/BJ$11</f>
        <v>2.208161705380271E-2</v>
      </c>
      <c r="BK16" s="29">
        <f>M16/BK$11</f>
        <v>0</v>
      </c>
      <c r="BL16" s="29">
        <f>N16/BL$11</f>
        <v>0</v>
      </c>
      <c r="BM16" s="29">
        <f>O16/(BM$11/2)</f>
        <v>8.8771779028724001E-3</v>
      </c>
      <c r="BN16" s="29">
        <f>SUM(BB16:BM16)</f>
        <v>1.7377438831268672</v>
      </c>
      <c r="BO16" s="29">
        <f>BB16/$BN16</f>
        <v>0.47504516493288768</v>
      </c>
      <c r="BP16" s="29">
        <f>BC16/$BN16</f>
        <v>2.7303725529963987E-2</v>
      </c>
      <c r="BQ16" s="29">
        <f>BD16/$BN16</f>
        <v>0.17834758293626432</v>
      </c>
      <c r="BR16" s="29">
        <f>BE16/$BN16</f>
        <v>0.10412441441043713</v>
      </c>
      <c r="BS16" s="29">
        <f>BF16/$BN16</f>
        <v>1.1357072242355534E-3</v>
      </c>
      <c r="BT16" s="29">
        <f>BG16/$BN16</f>
        <v>6.0823494810533389E-2</v>
      </c>
      <c r="BU16" s="29">
        <f>BH16/$BN16</f>
        <v>6.7625700464841065E-2</v>
      </c>
      <c r="BV16" s="29">
        <f>BI16/$BN16</f>
        <v>6.7778698868281875E-2</v>
      </c>
      <c r="BW16" s="29">
        <f>BJ16/$BN16</f>
        <v>1.2707060728690017E-2</v>
      </c>
      <c r="BX16" s="29">
        <f>BK16/$BN16</f>
        <v>0</v>
      </c>
      <c r="BY16" s="29">
        <f>BL16/$BN16</f>
        <v>0</v>
      </c>
      <c r="BZ16" s="29">
        <f>BM16/$BN16</f>
        <v>5.1084500938647845E-3</v>
      </c>
      <c r="CA16" s="29">
        <f>SUM(BO16:BZ16)</f>
        <v>0.99999999999999967</v>
      </c>
      <c r="CB16" s="29">
        <f>S16/CB$11</f>
        <v>0.85380041042335519</v>
      </c>
      <c r="CC16" s="29">
        <f>T16/CC$11</f>
        <v>1.1642638597475176E-2</v>
      </c>
      <c r="CD16" s="29">
        <f>U16/CD$11</f>
        <v>5.1784505840468419E-2</v>
      </c>
      <c r="CE16" s="29">
        <f>V16/CE$11</f>
        <v>0.25888562266167825</v>
      </c>
      <c r="CF16" s="29">
        <f>W16/CF$11</f>
        <v>3.3832599118942732E-3</v>
      </c>
      <c r="CG16" s="29">
        <f>X16/CG$11</f>
        <v>0.54584611109457026</v>
      </c>
      <c r="CH16" s="29">
        <f>Y16/CH$11</f>
        <v>3.9409815718988397E-2</v>
      </c>
      <c r="CI16" s="29">
        <f>Z16/CI$11</f>
        <v>4.6790117281849137E-3</v>
      </c>
      <c r="CJ16" s="29">
        <f>AA16/CJ$11</f>
        <v>0</v>
      </c>
      <c r="CK16" s="29">
        <f>AB16/CK$11</f>
        <v>0</v>
      </c>
      <c r="CL16" s="29">
        <f>AC16/CL$11</f>
        <v>3.2895126389654618E-4</v>
      </c>
      <c r="CM16" s="29">
        <f t="shared" ref="CM16" si="0">SUM(CB16:CL16)</f>
        <v>1.7697603272405118</v>
      </c>
      <c r="CO16" s="29">
        <f>CG16/(CG16+CE16+CF16+CH16+CI16+CL16)</f>
        <v>0.6402640799030469</v>
      </c>
      <c r="CQ16" s="29">
        <f>2*CB16</f>
        <v>1.7076008208467104</v>
      </c>
      <c r="CR16" s="29">
        <f t="shared" ref="CR16" si="1">2*CC16</f>
        <v>2.3285277194950351E-2</v>
      </c>
      <c r="CS16" s="29">
        <f t="shared" ref="CS16" si="2">3*CD16</f>
        <v>0.15535351752140525</v>
      </c>
      <c r="CT16" s="29">
        <f t="shared" ref="CT16:CZ16" si="3">CE16</f>
        <v>0.25888562266167825</v>
      </c>
      <c r="CU16" s="29">
        <f t="shared" si="3"/>
        <v>3.3832599118942732E-3</v>
      </c>
      <c r="CV16" s="29">
        <f t="shared" si="3"/>
        <v>0.54584611109457026</v>
      </c>
      <c r="CW16" s="29">
        <f t="shared" si="3"/>
        <v>3.9409815718988397E-2</v>
      </c>
      <c r="CX16" s="29">
        <f t="shared" si="3"/>
        <v>4.6790117281849137E-3</v>
      </c>
      <c r="CY16" s="29">
        <f>CJ16</f>
        <v>0</v>
      </c>
      <c r="CZ16" s="29">
        <f t="shared" si="3"/>
        <v>0</v>
      </c>
      <c r="DA16" s="29">
        <f t="shared" ref="DA16" si="4">3*CL16</f>
        <v>9.8685379168963853E-4</v>
      </c>
      <c r="DB16" s="29">
        <f t="shared" ref="DB16" si="5">SUM(CQ16:DA16)</f>
        <v>2.7394302904700711</v>
      </c>
      <c r="DC16" s="29">
        <f t="shared" ref="DC16" si="6">6/DB16</f>
        <v>2.1902364228331699</v>
      </c>
      <c r="DD16" s="29">
        <f>CB16*$DC16</f>
        <v>1.8700247567391417</v>
      </c>
      <c r="DE16" s="29">
        <f>CC16*$DC16</f>
        <v>2.5500131114073423E-2</v>
      </c>
      <c r="DF16" s="29">
        <f>CD16*$DC16*2</f>
        <v>0.22684062166042188</v>
      </c>
      <c r="DG16" s="29">
        <f>DE16+DD16</f>
        <v>1.8955248878532152</v>
      </c>
      <c r="DH16" s="29">
        <f t="shared" ref="DH16" si="7">IF(DD16&lt;2,2-DD16,0)</f>
        <v>0.1299752432608583</v>
      </c>
      <c r="DI16" s="29">
        <f t="shared" ref="DI16" si="8">DF16-DH16</f>
        <v>9.6865378399563579E-2</v>
      </c>
      <c r="DJ16" s="29">
        <f>CE16*$DC16</f>
        <v>0.56702072010145199</v>
      </c>
      <c r="DK16" s="29">
        <f>CF16*$DC16</f>
        <v>7.4101390869421788E-3</v>
      </c>
      <c r="DL16" s="29">
        <f>CG16*$DC16</f>
        <v>1.1955320337811686</v>
      </c>
      <c r="DM16" s="29">
        <f>CH16*$DC16</f>
        <v>8.6316813804871578E-2</v>
      </c>
      <c r="DN16" s="29">
        <f>CI16*$DC16*2</f>
        <v>2.0496283819868347E-2</v>
      </c>
      <c r="DO16" s="29">
        <f>CJ16*$DC16*2</f>
        <v>0</v>
      </c>
      <c r="DP16" s="29">
        <f>CK16*$DC16</f>
        <v>0</v>
      </c>
      <c r="DQ16" s="29">
        <f>CL16*$DC16*2</f>
        <v>1.4409620790464426E-3</v>
      </c>
      <c r="DR16" s="31">
        <f t="shared" ref="DR16" si="9">DQ16+DP16+DO16+DN16+DM16+DL16+DK16+DJ16+DF16+DE16+DD16</f>
        <v>4.0005824621869861</v>
      </c>
      <c r="DT16" s="29">
        <f>DN16</f>
        <v>2.0496283819868347E-2</v>
      </c>
      <c r="DU16" s="29">
        <f>DE16</f>
        <v>2.5500131114073423E-2</v>
      </c>
      <c r="DV16" s="29">
        <f>DQ16</f>
        <v>1.4409620790464426E-3</v>
      </c>
      <c r="DW16" s="31">
        <f>IF((DI16-DT16-DV16)&gt;0,(DI16-DT16-DV16),0)</f>
        <v>7.4928132500648795E-2</v>
      </c>
      <c r="DX16" s="29">
        <f>DM16</f>
        <v>8.6316813804871578E-2</v>
      </c>
      <c r="DY16" s="29">
        <f>((DJ16+DL16+DK16)-DU16-DW16-DX16)/2</f>
        <v>0.79160890777498449</v>
      </c>
      <c r="DZ16" s="29">
        <f>SUM(DT16:DY16)</f>
        <v>1.000291231093493</v>
      </c>
      <c r="EA16" s="29">
        <f>LN(DY16/(BO16^2*(BR16+BS16+BT16)^2))</f>
        <v>4.8455307861964476</v>
      </c>
      <c r="EB16" s="29">
        <f>LN(DW16/(BO16*BQ16^2*(BR16+BS16+BT16)))</f>
        <v>3.3964252804120689</v>
      </c>
      <c r="EE16" s="29">
        <f t="shared" ref="EE16" si="10">BO16</f>
        <v>0.47504516493288768</v>
      </c>
      <c r="EF16" s="29">
        <f>BT16+BR16+BU16+BS16</f>
        <v>0.23370931691004715</v>
      </c>
      <c r="EG16" s="29">
        <f>(7/2)*LN(1-BQ16)+7*LN(1-BP16)</f>
        <v>-0.88131617717798338</v>
      </c>
      <c r="EH16" s="29">
        <f>(0.5-(-0.089*BU16-0.025*BS16+0.129*BR16))/(BT16+0.072*BU16+0.352*BS16+0.264*BR16)</f>
        <v>5.2640406756499445</v>
      </c>
      <c r="EI16" s="29" t="e">
        <f>125.9*1000/8.3144+(#REF!*10^9-10^5)*6.5*(10^-6)/8.3144</f>
        <v>#REF!</v>
      </c>
      <c r="EJ16" s="29">
        <f>67.92/8.3144+2*LN(EH16)+2*LN(2*EF16)-EG16</f>
        <v>10.851013914867487</v>
      </c>
      <c r="EK16" s="29" t="e">
        <f>EI16/EJ16</f>
        <v>#REF!</v>
      </c>
      <c r="EL16" s="29" t="e">
        <f>#REF!</f>
        <v>#REF!</v>
      </c>
      <c r="EM16" s="29" t="e">
        <f>1/(0.000407-0.0000329*#REF!+0.00001202*P16+0.000056662*EA16-0.000306214*BT16-0.0006176*BW16+0.00018946*BT16/(BT16+BR16)+0.00025746*DJ16)</f>
        <v>#REF!</v>
      </c>
      <c r="EO16" s="29" t="e">
        <f>0.1788+0.00375*EL16+0.0001295*EL16*EB16-3.3424*BQ16+0.9795*BT16/(BT16+BR16)-2.622*DD16+1.4215*DJ16+3.608*(BV16+BW16)+0.0784*P16</f>
        <v>#REF!</v>
      </c>
      <c r="EP16" s="29" t="e">
        <f>#REF!</f>
        <v>#REF!</v>
      </c>
      <c r="EQ16" s="31" t="e">
        <f t="shared" ref="EQ16" si="11">2064.1+0.321*EL16-343.4*LN(EL16)+31.52*DF16-12.28*DM16-290*DQ16+1.54*LN(DQ16)-177.2*(DF16-0.1715)^2-372*(DF16-0.1715)*(DM16-0.0736)</f>
        <v>#REF!</v>
      </c>
      <c r="ER16" s="31" t="e">
        <f>2064.1+31.52*DF16-12.28*DM16-289.6*DQ16+1.544*LN(DQ16)-177.24*(DF16-0.17145)^2-371.87*(DF16-0.17145)*(DM16-0.07365)+0.321067*#REF!-343.43*LN(#REF!)</f>
        <v>#REF!</v>
      </c>
      <c r="ES16" s="31" t="e">
        <f t="shared" ref="ES16" si="12">3188.6+0.381*(273.15+EL16)-512.2*LN(EL16+273.15)-32.048*DF16-11.88*DM16-281*DQ16-178*(DF16-0.1715)^2-363*(DF16-0.1715)*(DM16-0.0736)</f>
        <v>#REF!</v>
      </c>
      <c r="ET16" s="31">
        <f>BT16/(BT16+BR16)</f>
        <v>0.36874365427119121</v>
      </c>
      <c r="EU16" s="31" t="e">
        <f>(5573.8+587.9*#REF!-61*#REF!^2)/(5.3-0.633*LN(ET16)-3.97*EF16+0.06*EG16+24.7*BU16^2+0.081*P16+0.156*#REF!)</f>
        <v>#REF!</v>
      </c>
    </row>
    <row r="17" spans="1:151" s="29" customFormat="1">
      <c r="A17" s="29" t="s">
        <v>109</v>
      </c>
      <c r="B17" s="29" t="s">
        <v>111</v>
      </c>
      <c r="C17" s="38">
        <v>4061</v>
      </c>
      <c r="D17">
        <v>48.1</v>
      </c>
      <c r="E17">
        <v>3.88</v>
      </c>
      <c r="F17">
        <v>13.2</v>
      </c>
      <c r="G17">
        <v>16.399999999999999</v>
      </c>
      <c r="H17">
        <v>0.16</v>
      </c>
      <c r="I17">
        <v>4.0199999999999996</v>
      </c>
      <c r="J17">
        <v>6.51</v>
      </c>
      <c r="K17">
        <v>3.36</v>
      </c>
      <c r="L17">
        <v>1.36</v>
      </c>
      <c r="M17" s="30">
        <v>0</v>
      </c>
      <c r="N17">
        <v>0</v>
      </c>
      <c r="O17">
        <v>1.59</v>
      </c>
      <c r="P17">
        <v>0</v>
      </c>
      <c r="Q17" s="29">
        <f t="shared" ref="Q17:Q29" si="13">SUM(D17:O17)</f>
        <v>98.580000000000013</v>
      </c>
      <c r="S17">
        <v>51.3</v>
      </c>
      <c r="T17">
        <v>0.93</v>
      </c>
      <c r="U17">
        <v>5.28</v>
      </c>
      <c r="V17">
        <v>18.600000000000001</v>
      </c>
      <c r="W17">
        <v>0.24</v>
      </c>
      <c r="X17">
        <v>22</v>
      </c>
      <c r="Y17">
        <v>2.21</v>
      </c>
      <c r="Z17">
        <v>0.28999999999999998</v>
      </c>
      <c r="AA17">
        <v>0</v>
      </c>
      <c r="AB17" s="30">
        <v>0</v>
      </c>
      <c r="AC17">
        <v>0.05</v>
      </c>
      <c r="AD17" s="30">
        <v>0</v>
      </c>
      <c r="AE17" s="29">
        <f t="shared" ref="AE17:AE29" si="14">SUM(S17:AD17)</f>
        <v>100.89999999999999</v>
      </c>
      <c r="AF17" s="29">
        <f t="shared" ref="AF17:AF80" si="15">0.4805-0.3733*BO17</f>
        <v>0.30615573526452228</v>
      </c>
      <c r="AG17" s="29">
        <f t="shared" ref="AG17:AG80" si="16">ABS(AF17-AV17)</f>
        <v>9.8916267415298353E-2</v>
      </c>
      <c r="AH17" s="7" t="str">
        <f t="shared" ref="AH17:AH80" si="17">IF(AG17&lt;0.06, 10*AN17, "")</f>
        <v/>
      </c>
      <c r="AI17" s="29" t="str">
        <f t="shared" ref="AI17:AI80" si="18">IF(AG17&lt;0.06, AM17+273.15, "")</f>
        <v/>
      </c>
      <c r="AJ17" s="40" t="e">
        <f t="shared" ref="AJ17:AJ80" si="19">EK17-273.15</f>
        <v>#REF!</v>
      </c>
      <c r="AK17" s="41">
        <f t="shared" ref="AK17:AK80" ca="1" si="20">10^4/(4.07-0.329*AN17+0.12*P17+0.567*EA17-3.06*BT17-6.17*BW17+1.89*BT17/(BT17+BR17)+2.57*DJ17)</f>
        <v>1260.9901235731468</v>
      </c>
      <c r="AL17" s="40">
        <f t="shared" ref="AL17:AL80" ca="1" si="21">(5573.8+587.9*AN17-61*AN17^2)/(5.3-0.633*LN(ET17)-3.97*EF17+0.06*EG17+24.7*BU17^2+0.081*P17+0.156*AN17)</f>
        <v>1186.8386048959326</v>
      </c>
      <c r="AM17" s="94">
        <f t="shared" ref="AM17:AM80" ca="1" si="22">AK17</f>
        <v>1260.9901235731468</v>
      </c>
      <c r="AN17" s="94">
        <f t="shared" ref="AN17:AN80" ca="1" si="23">AS17</f>
        <v>1.4832109971434977</v>
      </c>
      <c r="AO17" s="90">
        <f t="shared" ref="AO17:AO80" si="24">(-8.51+0.856*I17-1.14*U17+45.474*U17/F17+1.067*(K17+L17))/10</f>
        <v>1.2137760000000002</v>
      </c>
      <c r="AP17" s="90">
        <f t="shared" ref="AP17:AP80" si="25">(-0.892+31.81*U17/F17)/10</f>
        <v>1.1832</v>
      </c>
      <c r="AR17" s="40" t="e">
        <f t="shared" ref="AR17:AR80" si="26">(-13.97+0.0129*AJ17-19.64*BO17+47.49*BT17+6.99*DJ17+37.37*DW17+0.748*P17+79.67*(BV17+BW17)+0.001416*AJ17*LN(DT17/(BO17^2*BQ17*BV17)))/10</f>
        <v>#REF!</v>
      </c>
      <c r="AS17" s="40">
        <f t="shared" ref="AS17:AS80" ca="1" si="27">(1.788+0.0375*AM17+0.001295*AM17*EB17-33.42*BQ17+9.795*BT17/(BT17+BR17)-26.2*DD17+14.21*DJ17+36.08*(BV17+BW17)+0.784*P17)/10</f>
        <v>1.4832109971434977</v>
      </c>
      <c r="AT17" s="40">
        <f t="shared" ref="AT17:AT80" ca="1" si="28">(2064+0.321*AM17-343.4*LN(AM17)+31.52*DF17-12.28*DM17-290*DQ17-177.2*(DF17-0.1715)^2-372*(DF17-0.1715)*(DM17-0.0736)+1.54*LN(DQ17))/10</f>
        <v>1.1813475290309816</v>
      </c>
      <c r="AU17" s="64"/>
      <c r="AV17" s="126">
        <f t="shared" ref="AV17:AV80" si="29">AX17/AY17</f>
        <v>0.20723946784922392</v>
      </c>
      <c r="AX17" s="29">
        <f t="shared" ref="AX17:AX80" si="30">(V17/71.85)/(X17/40.3)</f>
        <v>0.47420762953122036</v>
      </c>
      <c r="AY17" s="29">
        <f t="shared" ref="AY17:AY80" si="31">(G17/71.85)/(I17/40.3)</f>
        <v>2.288210997898469</v>
      </c>
      <c r="AZ17" s="29">
        <f t="shared" ref="AZ17:AZ80" si="32">100*(BG17/(BG17+BE17))</f>
        <v>30.408302972042478</v>
      </c>
      <c r="BA17" s="29">
        <f t="shared" ref="BA17:BA80" si="33">100*(CG17/(CG17+CE17))</f>
        <v>67.829574527491658</v>
      </c>
      <c r="BB17" s="29">
        <f t="shared" ref="BB17:BB80" si="34">D17/BB$11</f>
        <v>0.80054190528973468</v>
      </c>
      <c r="BC17" s="29">
        <f t="shared" ref="BC17:BC80" si="35">E17/BC$11</f>
        <v>4.8573588987315786E-2</v>
      </c>
      <c r="BD17" s="29">
        <f t="shared" ref="BD17:BD80" si="36">F17/BD$11</f>
        <v>0.25892252920234204</v>
      </c>
      <c r="BE17" s="29">
        <f t="shared" ref="BE17:BE80" si="37">G17/BE$11</f>
        <v>0.22826474256190982</v>
      </c>
      <c r="BF17" s="29">
        <f t="shared" ref="BF17:BF80" si="38">H17/BF$11</f>
        <v>2.2555066079295153E-3</v>
      </c>
      <c r="BG17" s="29">
        <f t="shared" ref="BG17:BG80" si="39">I17/BG$11</f>
        <v>9.974097120909875E-2</v>
      </c>
      <c r="BH17" s="29">
        <f t="shared" ref="BH17:BH80" si="40">J17/BH$11</f>
        <v>0.11608954766091152</v>
      </c>
      <c r="BI17" s="29">
        <f t="shared" ref="BI17:BI80" si="41">K17/BI$11</f>
        <v>0.1084239959082849</v>
      </c>
      <c r="BJ17" s="29">
        <f t="shared" ref="BJ17:BJ80" si="42">L17/BJ$11</f>
        <v>2.8875960762665083E-2</v>
      </c>
      <c r="BK17" s="29">
        <f t="shared" ref="BK17:BK80" si="43">M17/BK$11</f>
        <v>0</v>
      </c>
      <c r="BL17" s="29">
        <f t="shared" ref="BL17:BL80" si="44">N17/BL$11</f>
        <v>0</v>
      </c>
      <c r="BM17" s="29">
        <f t="shared" ref="BM17:BM80" si="45">O17/(BM$11/2)</f>
        <v>2.2404306135820822E-2</v>
      </c>
      <c r="BN17" s="29">
        <f t="shared" ref="BN17:BN80" si="46">SUM(BB17:BM17)</f>
        <v>1.7140930543260131</v>
      </c>
      <c r="BO17" s="29">
        <f t="shared" ref="BO17:BO80" si="47">BB17/$BN17</f>
        <v>0.46703526583305033</v>
      </c>
      <c r="BP17" s="29">
        <f t="shared" ref="BP17:BP80" si="48">BC17/$BN17</f>
        <v>2.8337778316484152E-2</v>
      </c>
      <c r="BQ17" s="29">
        <f t="shared" ref="BQ17:BQ80" si="49">BD17/$BN17</f>
        <v>0.15105511836062555</v>
      </c>
      <c r="BR17" s="29">
        <f t="shared" ref="BR17:BR80" si="50">BE17/$BN17</f>
        <v>0.13316939940093522</v>
      </c>
      <c r="BS17" s="29">
        <f t="shared" ref="BS17:BS80" si="51">BF17/$BN17</f>
        <v>1.3158600708620149E-3</v>
      </c>
      <c r="BT17" s="29">
        <f t="shared" ref="BT17:BT80" si="52">BG17/$BN17</f>
        <v>5.8188772749165139E-2</v>
      </c>
      <c r="BU17" s="29">
        <f t="shared" ref="BU17:BU80" si="53">BH17/$BN17</f>
        <v>6.7726514244909705E-2</v>
      </c>
      <c r="BV17" s="29">
        <f t="shared" ref="BV17:BV80" si="54">BI17/$BN17</f>
        <v>6.3254439795228948E-2</v>
      </c>
      <c r="BW17" s="29">
        <f t="shared" ref="BW17:BW80" si="55">BJ17/$BN17</f>
        <v>1.6846203705095347E-2</v>
      </c>
      <c r="BX17" s="29">
        <f t="shared" ref="BX17:BX80" si="56">BK17/$BN17</f>
        <v>0</v>
      </c>
      <c r="BY17" s="29">
        <f t="shared" ref="BY17:BY80" si="57">BL17/$BN17</f>
        <v>0</v>
      </c>
      <c r="BZ17" s="29">
        <f t="shared" ref="BZ17:BZ80" si="58">BM17/$BN17</f>
        <v>1.3070647523643498E-2</v>
      </c>
      <c r="CA17" s="29">
        <f t="shared" ref="CA17:CA80" si="59">SUM(BO17:BZ17)</f>
        <v>0.99999999999999989</v>
      </c>
      <c r="CB17" s="29">
        <f t="shared" ref="CB17:CB80" si="60">S17/CB$11</f>
        <v>0.85380041042335519</v>
      </c>
      <c r="CC17" s="29">
        <f t="shared" ref="CC17:CC80" si="61">T17/CC$11</f>
        <v>1.1642638597475176E-2</v>
      </c>
      <c r="CD17" s="29">
        <f t="shared" ref="CD17:CD80" si="62">U17/CD$11</f>
        <v>5.1784505840468419E-2</v>
      </c>
      <c r="CE17" s="29">
        <f t="shared" ref="CE17:CE80" si="63">V17/CE$11</f>
        <v>0.25888562266167825</v>
      </c>
      <c r="CF17" s="29">
        <f t="shared" ref="CF17:CF80" si="64">W17/CF$11</f>
        <v>3.3832599118942732E-3</v>
      </c>
      <c r="CG17" s="29">
        <f t="shared" ref="CG17:CG80" si="65">X17/CG$11</f>
        <v>0.54584611109457026</v>
      </c>
      <c r="CH17" s="29">
        <f t="shared" ref="CH17:CH80" si="66">Y17/CH$11</f>
        <v>3.9409815718988397E-2</v>
      </c>
      <c r="CI17" s="29">
        <f t="shared" ref="CI17:CI80" si="67">Z17/CI$11</f>
        <v>4.6790117281849137E-3</v>
      </c>
      <c r="CJ17" s="29">
        <f t="shared" ref="CJ17:CJ80" si="68">AA17/CJ$11</f>
        <v>0</v>
      </c>
      <c r="CK17" s="29">
        <f t="shared" ref="CK17:CK80" si="69">AB17/CK$11</f>
        <v>0</v>
      </c>
      <c r="CL17" s="29">
        <f t="shared" ref="CL17:CL80" si="70">AC17/CL$11</f>
        <v>3.2895126389654618E-4</v>
      </c>
      <c r="CM17" s="29">
        <f t="shared" ref="CM17:CM80" si="71">SUM(CB17:CL17)</f>
        <v>1.7697603272405118</v>
      </c>
      <c r="CO17" s="29">
        <f t="shared" ref="CO17:CO80" si="72">CG17/(CG17+CE17+CF17+CH17+CI17+CL17)</f>
        <v>0.6402640799030469</v>
      </c>
      <c r="CQ17" s="29">
        <f t="shared" ref="CQ17:CQ80" si="73">2*CB17</f>
        <v>1.7076008208467104</v>
      </c>
      <c r="CR17" s="29">
        <f t="shared" ref="CR17:CR80" si="74">2*CC17</f>
        <v>2.3285277194950351E-2</v>
      </c>
      <c r="CS17" s="29">
        <f t="shared" ref="CS17:CS80" si="75">3*CD17</f>
        <v>0.15535351752140525</v>
      </c>
      <c r="CT17" s="29">
        <f t="shared" ref="CT17:CT80" si="76">CE17</f>
        <v>0.25888562266167825</v>
      </c>
      <c r="CU17" s="29">
        <f t="shared" ref="CU17:CU80" si="77">CF17</f>
        <v>3.3832599118942732E-3</v>
      </c>
      <c r="CV17" s="29">
        <f t="shared" ref="CV17:CV80" si="78">CG17</f>
        <v>0.54584611109457026</v>
      </c>
      <c r="CW17" s="29">
        <f t="shared" ref="CW17:CW80" si="79">CH17</f>
        <v>3.9409815718988397E-2</v>
      </c>
      <c r="CX17" s="29">
        <f t="shared" ref="CX17:CX80" si="80">CI17</f>
        <v>4.6790117281849137E-3</v>
      </c>
      <c r="CY17" s="29">
        <f t="shared" ref="CY17:CY80" si="81">CJ17</f>
        <v>0</v>
      </c>
      <c r="CZ17" s="29">
        <f t="shared" ref="CZ17:CZ80" si="82">CK17</f>
        <v>0</v>
      </c>
      <c r="DA17" s="29">
        <f t="shared" ref="DA17:DA80" si="83">3*CL17</f>
        <v>9.8685379168963853E-4</v>
      </c>
      <c r="DB17" s="29">
        <f t="shared" ref="DB17:DB80" si="84">SUM(CQ17:DA17)</f>
        <v>2.7394302904700711</v>
      </c>
      <c r="DC17" s="29">
        <f t="shared" ref="DC17:DC80" si="85">6/DB17</f>
        <v>2.1902364228331699</v>
      </c>
      <c r="DD17" s="29">
        <f t="shared" ref="DD17:DD80" si="86">CB17*$DC17</f>
        <v>1.8700247567391417</v>
      </c>
      <c r="DE17" s="29">
        <f t="shared" ref="DE17:DE80" si="87">CC17*$DC17</f>
        <v>2.5500131114073423E-2</v>
      </c>
      <c r="DF17" s="29">
        <f t="shared" ref="DF17:DF80" si="88">CD17*$DC17*2</f>
        <v>0.22684062166042188</v>
      </c>
      <c r="DG17" s="29">
        <f t="shared" ref="DG17:DG80" si="89">DE17+DD17</f>
        <v>1.8955248878532152</v>
      </c>
      <c r="DH17" s="29">
        <f t="shared" ref="DH17:DH80" si="90">IF(DD17&lt;2,2-DD17,0)</f>
        <v>0.1299752432608583</v>
      </c>
      <c r="DI17" s="29">
        <f t="shared" ref="DI17:DI80" si="91">DF17-DH17</f>
        <v>9.6865378399563579E-2</v>
      </c>
      <c r="DJ17" s="29">
        <f t="shared" ref="DJ17:DJ80" si="92">CE17*$DC17</f>
        <v>0.56702072010145199</v>
      </c>
      <c r="DK17" s="29">
        <f t="shared" ref="DK17:DK80" si="93">CF17*$DC17</f>
        <v>7.4101390869421788E-3</v>
      </c>
      <c r="DL17" s="29">
        <f t="shared" ref="DL17:DL80" si="94">CG17*$DC17</f>
        <v>1.1955320337811686</v>
      </c>
      <c r="DM17" s="29">
        <f t="shared" ref="DM17:DM80" si="95">CH17*$DC17</f>
        <v>8.6316813804871578E-2</v>
      </c>
      <c r="DN17" s="29">
        <f t="shared" ref="DN17:DN80" si="96">CI17*$DC17*2</f>
        <v>2.0496283819868347E-2</v>
      </c>
      <c r="DO17" s="29">
        <f t="shared" ref="DO17:DO80" si="97">CJ17*$DC17*2</f>
        <v>0</v>
      </c>
      <c r="DP17" s="29">
        <f t="shared" ref="DP17:DP80" si="98">CK17*$DC17</f>
        <v>0</v>
      </c>
      <c r="DQ17" s="29">
        <f t="shared" ref="DQ17:DQ80" si="99">CL17*$DC17*2</f>
        <v>1.4409620790464426E-3</v>
      </c>
      <c r="DR17" s="31">
        <f t="shared" ref="DR17:DR80" si="100">DQ17+DP17+DO17+DN17+DM17+DL17+DK17+DJ17+DF17+DE17+DD17</f>
        <v>4.0005824621869861</v>
      </c>
      <c r="DT17" s="29">
        <f t="shared" ref="DT17:DT80" si="101">DN17</f>
        <v>2.0496283819868347E-2</v>
      </c>
      <c r="DU17" s="29">
        <f t="shared" ref="DU17:DU80" si="102">DE17</f>
        <v>2.5500131114073423E-2</v>
      </c>
      <c r="DV17" s="29">
        <f t="shared" ref="DV17:DV80" si="103">DQ17</f>
        <v>1.4409620790464426E-3</v>
      </c>
      <c r="DW17" s="31">
        <f t="shared" ref="DW17:DW80" si="104">IF((DI17-DT17-DV17)&gt;0,(DI17-DT17-DV17),0)</f>
        <v>7.4928132500648795E-2</v>
      </c>
      <c r="DX17" s="29">
        <f t="shared" ref="DX17:DX80" si="105">DM17</f>
        <v>8.6316813804871578E-2</v>
      </c>
      <c r="DY17" s="29">
        <f t="shared" ref="DY17:DY80" si="106">((DJ17+DL17+DK17)-DU17-DW17-DX17)/2</f>
        <v>0.79160890777498449</v>
      </c>
      <c r="DZ17" s="29">
        <f t="shared" ref="DZ17:DZ80" si="107">SUM(DT17:DY17)</f>
        <v>1.000291231093493</v>
      </c>
      <c r="EA17" s="29">
        <f t="shared" ref="EA17:EA80" si="108">LN(DY17/(BO17^2*(BR17+BS17+BT17)^2))</f>
        <v>4.5825241448568201</v>
      </c>
      <c r="EB17" s="29">
        <f t="shared" ref="EB17:EB80" si="109">LN(DW17/(BO17*BQ17^2*(BR17+BS17+BT17)))</f>
        <v>3.597101093512078</v>
      </c>
      <c r="EE17" s="29">
        <f t="shared" ref="EE17:EE80" si="110">BO17</f>
        <v>0.46703526583305033</v>
      </c>
      <c r="EF17" s="29">
        <f t="shared" ref="EF17:EF80" si="111">BT17+BR17+BU17+BS17</f>
        <v>0.26040054646587213</v>
      </c>
      <c r="EG17" s="29">
        <f t="shared" ref="EG17:EG80" si="112">(7/2)*LN(1-BQ17)+7*LN(1-BP17)</f>
        <v>-0.77439286131325802</v>
      </c>
      <c r="EH17" s="29">
        <f t="shared" ref="EH17:EH80" si="113">(0.5-(-0.089*BU17-0.025*BS17+0.129*BR17))/(BT17+0.072*BU17+0.352*BS17+0.264*BR17)</f>
        <v>4.9539623376663862</v>
      </c>
      <c r="EI17" s="29" t="e">
        <f>125.9*1000/8.3144+(#REF!*10^9-10^5)*6.5*(10^-6)/8.3144</f>
        <v>#REF!</v>
      </c>
      <c r="EJ17" s="29">
        <f t="shared" ref="EJ17:EJ80" si="114">67.92/8.3144+2*LN(EH17)+2*LN(2*EF17)-EG17</f>
        <v>10.838954016358764</v>
      </c>
      <c r="EK17" s="29" t="e">
        <f t="shared" ref="EK17:EK80" si="115">EI17/EJ17</f>
        <v>#REF!</v>
      </c>
      <c r="EL17" s="29" t="e">
        <f>#REF!</f>
        <v>#REF!</v>
      </c>
      <c r="EM17" s="29" t="e">
        <f>1/(0.000407-0.0000329*#REF!+0.00001202*P17+0.000056662*EA17-0.000306214*BT17-0.0006176*BW17+0.00018946*BT17/(BT17+BR17)+0.00025746*DJ17)</f>
        <v>#REF!</v>
      </c>
      <c r="EO17" s="29" t="e">
        <f t="shared" ref="EO17:EO80" si="116">0.1788+0.00375*EL17+0.0001295*EL17*EB17-3.3424*BQ17+0.9795*BT17/(BT17+BR17)-2.622*DD17+1.4215*DJ17+3.608*(BV17+BW17)+0.0784*P17</f>
        <v>#REF!</v>
      </c>
      <c r="EP17" s="29" t="e">
        <f>#REF!</f>
        <v>#REF!</v>
      </c>
      <c r="EQ17" s="31" t="e">
        <f t="shared" ref="EQ17:EQ80" si="117">2064.1+0.321*EL17-343.4*LN(EL17)+31.52*DF17-12.28*DM17-290*DQ17+1.54*LN(DQ17)-177.2*(DF17-0.1715)^2-372*(DF17-0.1715)*(DM17-0.0736)</f>
        <v>#REF!</v>
      </c>
      <c r="ER17" s="31" t="e">
        <f>2064.1+31.52*DF17-12.28*DM17-289.6*DQ17+1.544*LN(DQ17)-177.24*(DF17-0.17145)^2-371.87*(DF17-0.17145)*(DM17-0.07365)+0.321067*#REF!-343.43*LN(#REF!)</f>
        <v>#REF!</v>
      </c>
      <c r="ES17" s="31" t="e">
        <f t="shared" ref="ES17:ES80" si="118">3188.6+0.381*(273.15+EL17)-512.2*LN(EL17+273.15)-32.048*DF17-11.88*DM17-281*DQ17-178*(DF17-0.1715)^2-363*(DF17-0.1715)*(DM17-0.0736)</f>
        <v>#REF!</v>
      </c>
      <c r="ET17" s="31">
        <f t="shared" ref="ET17:ET80" si="119">BT17/(BT17+BR17)</f>
        <v>0.30408302972042484</v>
      </c>
      <c r="EU17" s="31" t="e">
        <f>(5573.8+587.9*#REF!-61*#REF!^2)/(5.3-0.633*LN(ET17)-3.97*EF17+0.06*EG17+24.7*BU17^2+0.081*P17+0.156*#REF!)</f>
        <v>#REF!</v>
      </c>
    </row>
    <row r="18" spans="1:151" s="29" customFormat="1">
      <c r="A18" s="29" t="s">
        <v>109</v>
      </c>
      <c r="B18" s="29" t="s">
        <v>112</v>
      </c>
      <c r="C18" s="38">
        <v>4060</v>
      </c>
      <c r="D18">
        <v>47.2</v>
      </c>
      <c r="E18">
        <v>4.76</v>
      </c>
      <c r="F18">
        <v>14.3</v>
      </c>
      <c r="G18">
        <v>15</v>
      </c>
      <c r="H18">
        <v>0.15</v>
      </c>
      <c r="I18">
        <v>4.8</v>
      </c>
      <c r="J18">
        <v>6.61</v>
      </c>
      <c r="K18">
        <v>3.65</v>
      </c>
      <c r="L18">
        <v>1.05</v>
      </c>
      <c r="M18" s="30">
        <v>0</v>
      </c>
      <c r="N18">
        <v>0</v>
      </c>
      <c r="O18">
        <v>0.81</v>
      </c>
      <c r="P18">
        <v>0</v>
      </c>
      <c r="Q18" s="29">
        <f t="shared" si="13"/>
        <v>98.330000000000013</v>
      </c>
      <c r="S18">
        <v>51.3</v>
      </c>
      <c r="T18">
        <v>0.93</v>
      </c>
      <c r="U18">
        <v>5.28</v>
      </c>
      <c r="V18">
        <v>18.600000000000001</v>
      </c>
      <c r="W18">
        <v>0.24</v>
      </c>
      <c r="X18">
        <v>22</v>
      </c>
      <c r="Y18">
        <v>2.21</v>
      </c>
      <c r="Z18">
        <v>0.28999999999999998</v>
      </c>
      <c r="AA18">
        <v>0</v>
      </c>
      <c r="AB18" s="30">
        <v>0</v>
      </c>
      <c r="AC18">
        <v>0.05</v>
      </c>
      <c r="AD18" s="30">
        <v>0</v>
      </c>
      <c r="AE18" s="29">
        <f t="shared" si="14"/>
        <v>100.89999999999999</v>
      </c>
      <c r="AF18" s="29">
        <f t="shared" si="15"/>
        <v>0.31049980779951869</v>
      </c>
      <c r="AG18" s="29">
        <f t="shared" si="16"/>
        <v>3.9954353254064157E-2</v>
      </c>
      <c r="AH18" s="7">
        <f t="shared" ca="1" si="17"/>
        <v>13.728159050753009</v>
      </c>
      <c r="AI18" s="29">
        <f t="shared" ca="1" si="18"/>
        <v>1506.7838373991854</v>
      </c>
      <c r="AJ18" s="40" t="e">
        <f t="shared" si="19"/>
        <v>#REF!</v>
      </c>
      <c r="AK18" s="41">
        <f t="shared" ca="1" si="20"/>
        <v>1233.6338373991855</v>
      </c>
      <c r="AL18" s="40">
        <f t="shared" ca="1" si="21"/>
        <v>1207.8223459901599</v>
      </c>
      <c r="AM18" s="94">
        <f t="shared" ca="1" si="22"/>
        <v>1233.6338373991855</v>
      </c>
      <c r="AN18" s="94">
        <f t="shared" ca="1" si="23"/>
        <v>1.3728159050753008</v>
      </c>
      <c r="AO18" s="90">
        <f t="shared" si="24"/>
        <v>1.1384899999999998</v>
      </c>
      <c r="AP18" s="90">
        <f t="shared" si="25"/>
        <v>1.0853230769230768</v>
      </c>
      <c r="AR18" s="40" t="e">
        <f t="shared" si="26"/>
        <v>#REF!</v>
      </c>
      <c r="AS18" s="40">
        <f t="shared" ca="1" si="27"/>
        <v>1.3728159050753008</v>
      </c>
      <c r="AT18" s="40">
        <f t="shared" ca="1" si="28"/>
        <v>1.0563924176453474</v>
      </c>
      <c r="AU18" s="64"/>
      <c r="AV18" s="126">
        <f t="shared" si="29"/>
        <v>0.27054545454545453</v>
      </c>
      <c r="AX18" s="29">
        <f t="shared" si="30"/>
        <v>0.47420762953122036</v>
      </c>
      <c r="AY18" s="29">
        <f t="shared" si="31"/>
        <v>1.752783576896312</v>
      </c>
      <c r="AZ18" s="29">
        <f t="shared" si="32"/>
        <v>36.323181797154817</v>
      </c>
      <c r="BA18" s="29">
        <f t="shared" si="33"/>
        <v>67.829574527491658</v>
      </c>
      <c r="BB18" s="29">
        <f t="shared" si="34"/>
        <v>0.78556295072090387</v>
      </c>
      <c r="BC18" s="29">
        <f t="shared" si="35"/>
        <v>5.9590279273098741E-2</v>
      </c>
      <c r="BD18" s="29">
        <f t="shared" si="36"/>
        <v>0.28049940663587059</v>
      </c>
      <c r="BE18" s="29">
        <f t="shared" si="37"/>
        <v>0.20877872795296631</v>
      </c>
      <c r="BF18" s="29">
        <f t="shared" si="38"/>
        <v>2.1145374449339205E-3</v>
      </c>
      <c r="BG18" s="29">
        <f t="shared" si="39"/>
        <v>0.11909369696608806</v>
      </c>
      <c r="BH18" s="29">
        <f t="shared" si="40"/>
        <v>0.11787279724095626</v>
      </c>
      <c r="BI18" s="29">
        <f t="shared" si="41"/>
        <v>0.11778201936465474</v>
      </c>
      <c r="BJ18" s="29">
        <f t="shared" si="42"/>
        <v>2.2293940294704658E-2</v>
      </c>
      <c r="BK18" s="29">
        <f t="shared" si="43"/>
        <v>0</v>
      </c>
      <c r="BL18" s="29">
        <f t="shared" si="44"/>
        <v>0</v>
      </c>
      <c r="BM18" s="29">
        <f t="shared" si="45"/>
        <v>1.141351444655023E-2</v>
      </c>
      <c r="BN18" s="29">
        <f t="shared" si="46"/>
        <v>1.7250018703407275</v>
      </c>
      <c r="BO18" s="29">
        <f t="shared" si="47"/>
        <v>0.45539831824398957</v>
      </c>
      <c r="BP18" s="29">
        <f t="shared" si="48"/>
        <v>3.4545051978018028E-2</v>
      </c>
      <c r="BQ18" s="29">
        <f t="shared" si="49"/>
        <v>0.16260817536416092</v>
      </c>
      <c r="BR18" s="29">
        <f t="shared" si="50"/>
        <v>0.12103101541085734</v>
      </c>
      <c r="BS18" s="29">
        <f t="shared" si="51"/>
        <v>1.2258174795580082E-3</v>
      </c>
      <c r="BT18" s="29">
        <f t="shared" si="52"/>
        <v>6.9039749471439302E-2</v>
      </c>
      <c r="BU18" s="29">
        <f t="shared" si="53"/>
        <v>6.8331982282241618E-2</v>
      </c>
      <c r="BV18" s="29">
        <f t="shared" si="54"/>
        <v>6.8279357483473385E-2</v>
      </c>
      <c r="BW18" s="29">
        <f t="shared" si="55"/>
        <v>1.2924009346320936E-2</v>
      </c>
      <c r="BX18" s="29">
        <f t="shared" si="56"/>
        <v>0</v>
      </c>
      <c r="BY18" s="29">
        <f t="shared" si="57"/>
        <v>0</v>
      </c>
      <c r="BZ18" s="29">
        <f t="shared" si="58"/>
        <v>6.6165229399408124E-3</v>
      </c>
      <c r="CA18" s="29">
        <f t="shared" si="59"/>
        <v>1</v>
      </c>
      <c r="CB18" s="29">
        <f t="shared" si="60"/>
        <v>0.85380041042335519</v>
      </c>
      <c r="CC18" s="29">
        <f t="shared" si="61"/>
        <v>1.1642638597475176E-2</v>
      </c>
      <c r="CD18" s="29">
        <f t="shared" si="62"/>
        <v>5.1784505840468419E-2</v>
      </c>
      <c r="CE18" s="29">
        <f t="shared" si="63"/>
        <v>0.25888562266167825</v>
      </c>
      <c r="CF18" s="29">
        <f t="shared" si="64"/>
        <v>3.3832599118942732E-3</v>
      </c>
      <c r="CG18" s="29">
        <f t="shared" si="65"/>
        <v>0.54584611109457026</v>
      </c>
      <c r="CH18" s="29">
        <f t="shared" si="66"/>
        <v>3.9409815718988397E-2</v>
      </c>
      <c r="CI18" s="29">
        <f t="shared" si="67"/>
        <v>4.6790117281849137E-3</v>
      </c>
      <c r="CJ18" s="29">
        <f t="shared" si="68"/>
        <v>0</v>
      </c>
      <c r="CK18" s="29">
        <f t="shared" si="69"/>
        <v>0</v>
      </c>
      <c r="CL18" s="29">
        <f t="shared" si="70"/>
        <v>3.2895126389654618E-4</v>
      </c>
      <c r="CM18" s="29">
        <f t="shared" si="71"/>
        <v>1.7697603272405118</v>
      </c>
      <c r="CO18" s="29">
        <f t="shared" si="72"/>
        <v>0.6402640799030469</v>
      </c>
      <c r="CQ18" s="29">
        <f t="shared" si="73"/>
        <v>1.7076008208467104</v>
      </c>
      <c r="CR18" s="29">
        <f t="shared" si="74"/>
        <v>2.3285277194950351E-2</v>
      </c>
      <c r="CS18" s="29">
        <f t="shared" si="75"/>
        <v>0.15535351752140525</v>
      </c>
      <c r="CT18" s="29">
        <f t="shared" si="76"/>
        <v>0.25888562266167825</v>
      </c>
      <c r="CU18" s="29">
        <f t="shared" si="77"/>
        <v>3.3832599118942732E-3</v>
      </c>
      <c r="CV18" s="29">
        <f t="shared" si="78"/>
        <v>0.54584611109457026</v>
      </c>
      <c r="CW18" s="29">
        <f t="shared" si="79"/>
        <v>3.9409815718988397E-2</v>
      </c>
      <c r="CX18" s="29">
        <f t="shared" si="80"/>
        <v>4.6790117281849137E-3</v>
      </c>
      <c r="CY18" s="29">
        <f t="shared" si="81"/>
        <v>0</v>
      </c>
      <c r="CZ18" s="29">
        <f t="shared" si="82"/>
        <v>0</v>
      </c>
      <c r="DA18" s="29">
        <f t="shared" si="83"/>
        <v>9.8685379168963853E-4</v>
      </c>
      <c r="DB18" s="29">
        <f t="shared" si="84"/>
        <v>2.7394302904700711</v>
      </c>
      <c r="DC18" s="29">
        <f t="shared" si="85"/>
        <v>2.1902364228331699</v>
      </c>
      <c r="DD18" s="29">
        <f t="shared" si="86"/>
        <v>1.8700247567391417</v>
      </c>
      <c r="DE18" s="29">
        <f t="shared" si="87"/>
        <v>2.5500131114073423E-2</v>
      </c>
      <c r="DF18" s="29">
        <f t="shared" si="88"/>
        <v>0.22684062166042188</v>
      </c>
      <c r="DG18" s="29">
        <f t="shared" si="89"/>
        <v>1.8955248878532152</v>
      </c>
      <c r="DH18" s="29">
        <f t="shared" si="90"/>
        <v>0.1299752432608583</v>
      </c>
      <c r="DI18" s="29">
        <f t="shared" si="91"/>
        <v>9.6865378399563579E-2</v>
      </c>
      <c r="DJ18" s="29">
        <f t="shared" si="92"/>
        <v>0.56702072010145199</v>
      </c>
      <c r="DK18" s="29">
        <f t="shared" si="93"/>
        <v>7.4101390869421788E-3</v>
      </c>
      <c r="DL18" s="29">
        <f t="shared" si="94"/>
        <v>1.1955320337811686</v>
      </c>
      <c r="DM18" s="29">
        <f t="shared" si="95"/>
        <v>8.6316813804871578E-2</v>
      </c>
      <c r="DN18" s="29">
        <f t="shared" si="96"/>
        <v>2.0496283819868347E-2</v>
      </c>
      <c r="DO18" s="29">
        <f t="shared" si="97"/>
        <v>0</v>
      </c>
      <c r="DP18" s="29">
        <f t="shared" si="98"/>
        <v>0</v>
      </c>
      <c r="DQ18" s="29">
        <f t="shared" si="99"/>
        <v>1.4409620790464426E-3</v>
      </c>
      <c r="DR18" s="31">
        <f t="shared" si="100"/>
        <v>4.0005824621869861</v>
      </c>
      <c r="DT18" s="29">
        <f t="shared" si="101"/>
        <v>2.0496283819868347E-2</v>
      </c>
      <c r="DU18" s="29">
        <f t="shared" si="102"/>
        <v>2.5500131114073423E-2</v>
      </c>
      <c r="DV18" s="29">
        <f t="shared" si="103"/>
        <v>1.4409620790464426E-3</v>
      </c>
      <c r="DW18" s="31">
        <f t="shared" si="104"/>
        <v>7.4928132500648795E-2</v>
      </c>
      <c r="DX18" s="29">
        <f t="shared" si="105"/>
        <v>8.6316813804871578E-2</v>
      </c>
      <c r="DY18" s="29">
        <f t="shared" si="106"/>
        <v>0.79160890777498449</v>
      </c>
      <c r="DZ18" s="29">
        <f t="shared" si="107"/>
        <v>1.000291231093493</v>
      </c>
      <c r="EA18" s="29">
        <f t="shared" si="108"/>
        <v>4.6473383601729967</v>
      </c>
      <c r="EB18" s="29">
        <f t="shared" si="109"/>
        <v>3.4821108364184923</v>
      </c>
      <c r="EE18" s="29">
        <f t="shared" si="110"/>
        <v>0.45539831824398957</v>
      </c>
      <c r="EF18" s="29">
        <f t="shared" si="111"/>
        <v>0.25962856464409628</v>
      </c>
      <c r="EG18" s="29">
        <f t="shared" si="112"/>
        <v>-0.86721203892677723</v>
      </c>
      <c r="EH18" s="29">
        <f t="shared" si="113"/>
        <v>4.612411516720182</v>
      </c>
      <c r="EI18" s="29" t="e">
        <f>125.9*1000/8.3144+(#REF!*10^9-10^5)*6.5*(10^-6)/8.3144</f>
        <v>#REF!</v>
      </c>
      <c r="EJ18" s="29">
        <f t="shared" si="114"/>
        <v>10.782961394702998</v>
      </c>
      <c r="EK18" s="29" t="e">
        <f t="shared" si="115"/>
        <v>#REF!</v>
      </c>
      <c r="EL18" s="29" t="e">
        <f>#REF!</f>
        <v>#REF!</v>
      </c>
      <c r="EM18" s="29" t="e">
        <f>1/(0.000407-0.0000329*#REF!+0.00001202*P18+0.000056662*EA18-0.000306214*BT18-0.0006176*BW18+0.00018946*BT18/(BT18+BR18)+0.00025746*DJ18)</f>
        <v>#REF!</v>
      </c>
      <c r="EO18" s="29" t="e">
        <f t="shared" si="116"/>
        <v>#REF!</v>
      </c>
      <c r="EP18" s="29" t="e">
        <f>#REF!</f>
        <v>#REF!</v>
      </c>
      <c r="EQ18" s="31" t="e">
        <f t="shared" si="117"/>
        <v>#REF!</v>
      </c>
      <c r="ER18" s="31" t="e">
        <f>2064.1+31.52*DF18-12.28*DM18-289.6*DQ18+1.544*LN(DQ18)-177.24*(DF18-0.17145)^2-371.87*(DF18-0.17145)*(DM18-0.07365)+0.321067*#REF!-343.43*LN(#REF!)</f>
        <v>#REF!</v>
      </c>
      <c r="ES18" s="31" t="e">
        <f t="shared" si="118"/>
        <v>#REF!</v>
      </c>
      <c r="ET18" s="31">
        <f t="shared" si="119"/>
        <v>0.36323181797154819</v>
      </c>
      <c r="EU18" s="31" t="e">
        <f>(5573.8+587.9*#REF!-61*#REF!^2)/(5.3-0.633*LN(ET18)-3.97*EF18+0.06*EG18+24.7*BU18^2+0.081*P18+0.156*#REF!)</f>
        <v>#REF!</v>
      </c>
    </row>
    <row r="19" spans="1:151" s="29" customFormat="1">
      <c r="A19" s="29" t="s">
        <v>40</v>
      </c>
      <c r="B19" s="29" t="s">
        <v>39</v>
      </c>
      <c r="C19" s="38">
        <v>2527</v>
      </c>
      <c r="D19">
        <v>42.66</v>
      </c>
      <c r="E19">
        <v>0.66</v>
      </c>
      <c r="F19">
        <v>9.36</v>
      </c>
      <c r="G19">
        <v>20.48</v>
      </c>
      <c r="H19">
        <v>0.28000000000000003</v>
      </c>
      <c r="I19">
        <v>13.96</v>
      </c>
      <c r="J19">
        <v>11.13</v>
      </c>
      <c r="K19">
        <v>0.11</v>
      </c>
      <c r="L19">
        <v>0.04</v>
      </c>
      <c r="M19" s="30">
        <v>0</v>
      </c>
      <c r="N19">
        <v>0.33</v>
      </c>
      <c r="O19">
        <v>0</v>
      </c>
      <c r="P19">
        <v>0</v>
      </c>
      <c r="Q19" s="29">
        <f t="shared" si="13"/>
        <v>99.01</v>
      </c>
      <c r="S19">
        <v>51.3</v>
      </c>
      <c r="T19">
        <v>0.93</v>
      </c>
      <c r="U19">
        <v>5.28</v>
      </c>
      <c r="V19">
        <v>18.600000000000001</v>
      </c>
      <c r="W19">
        <v>0.24</v>
      </c>
      <c r="X19">
        <v>22</v>
      </c>
      <c r="Y19">
        <v>2.21</v>
      </c>
      <c r="Z19">
        <v>0.28999999999999998</v>
      </c>
      <c r="AA19">
        <v>0</v>
      </c>
      <c r="AB19" s="30">
        <v>0</v>
      </c>
      <c r="AC19">
        <v>0.05</v>
      </c>
      <c r="AD19" s="30">
        <v>0</v>
      </c>
      <c r="AE19" s="29">
        <f t="shared" si="14"/>
        <v>100.89999999999999</v>
      </c>
      <c r="AF19" s="29">
        <f t="shared" si="15"/>
        <v>0.32856406112867331</v>
      </c>
      <c r="AG19" s="29">
        <f t="shared" si="16"/>
        <v>0.24773210364405407</v>
      </c>
      <c r="AH19" s="7" t="str">
        <f t="shared" si="17"/>
        <v/>
      </c>
      <c r="AI19" s="29" t="str">
        <f t="shared" si="18"/>
        <v/>
      </c>
      <c r="AJ19" s="40" t="e">
        <f t="shared" si="19"/>
        <v>#REF!</v>
      </c>
      <c r="AK19" s="41">
        <f t="shared" ca="1" si="20"/>
        <v>1370.7392910015337</v>
      </c>
      <c r="AL19" s="40">
        <f t="shared" ca="1" si="21"/>
        <v>1484.6818869663439</v>
      </c>
      <c r="AM19" s="94">
        <f t="shared" ca="1" si="22"/>
        <v>1370.7392910015337</v>
      </c>
      <c r="AN19" s="94">
        <f t="shared" ca="1" si="23"/>
        <v>2.0981988058719652</v>
      </c>
      <c r="AO19" s="90">
        <f t="shared" si="24"/>
        <v>2.323261</v>
      </c>
      <c r="AP19" s="90">
        <f t="shared" si="25"/>
        <v>1.7052102564102565</v>
      </c>
      <c r="AR19" s="40" t="e">
        <f t="shared" si="26"/>
        <v>#REF!</v>
      </c>
      <c r="AS19" s="40">
        <f t="shared" ca="1" si="27"/>
        <v>2.0981988058719652</v>
      </c>
      <c r="AT19" s="40">
        <f t="shared" ca="1" si="28"/>
        <v>1.8385198512323406</v>
      </c>
      <c r="AU19" s="64"/>
      <c r="AV19" s="126">
        <f t="shared" si="29"/>
        <v>0.57629616477272738</v>
      </c>
      <c r="AX19" s="29">
        <f t="shared" si="30"/>
        <v>0.47420762953122036</v>
      </c>
      <c r="AY19" s="29">
        <f t="shared" si="31"/>
        <v>0.82285404366387305</v>
      </c>
      <c r="AZ19" s="29">
        <f t="shared" si="32"/>
        <v>54.855082995133451</v>
      </c>
      <c r="BA19" s="29">
        <f t="shared" si="33"/>
        <v>67.829574527491658</v>
      </c>
      <c r="BB19" s="29">
        <f t="shared" si="34"/>
        <v>0.71000244656257949</v>
      </c>
      <c r="BC19" s="29">
        <f t="shared" si="35"/>
        <v>8.2625177143372218E-3</v>
      </c>
      <c r="BD19" s="29">
        <f t="shared" si="36"/>
        <v>0.18359961161620619</v>
      </c>
      <c r="BE19" s="29">
        <f t="shared" si="37"/>
        <v>0.28505255656511669</v>
      </c>
      <c r="BF19" s="29">
        <f t="shared" si="38"/>
        <v>3.9471365638766524E-3</v>
      </c>
      <c r="BG19" s="29">
        <f t="shared" si="39"/>
        <v>0.34636416867637282</v>
      </c>
      <c r="BH19" s="29">
        <f t="shared" si="40"/>
        <v>0.1984756782589778</v>
      </c>
      <c r="BI19" s="29">
        <f t="shared" si="41"/>
        <v>3.5495951041402797E-3</v>
      </c>
      <c r="BJ19" s="29">
        <f t="shared" si="42"/>
        <v>8.492929636077965E-4</v>
      </c>
      <c r="BK19" s="29">
        <f t="shared" si="43"/>
        <v>0</v>
      </c>
      <c r="BL19" s="29">
        <f t="shared" si="44"/>
        <v>4.3421566834344096E-3</v>
      </c>
      <c r="BM19" s="29">
        <f t="shared" si="45"/>
        <v>0</v>
      </c>
      <c r="BN19" s="29">
        <f t="shared" si="46"/>
        <v>1.7444451607086491</v>
      </c>
      <c r="BO19" s="29">
        <f t="shared" si="47"/>
        <v>0.40700760479862486</v>
      </c>
      <c r="BP19" s="29">
        <f t="shared" si="48"/>
        <v>4.7364731780853032E-3</v>
      </c>
      <c r="BQ19" s="29">
        <f t="shared" si="49"/>
        <v>0.10524814178831635</v>
      </c>
      <c r="BR19" s="29">
        <f t="shared" si="50"/>
        <v>0.16340585705160218</v>
      </c>
      <c r="BS19" s="29">
        <f t="shared" si="51"/>
        <v>2.2626888209390313E-3</v>
      </c>
      <c r="BT19" s="29">
        <f t="shared" si="52"/>
        <v>0.19855262663325496</v>
      </c>
      <c r="BU19" s="29">
        <f t="shared" si="53"/>
        <v>0.11377581980183926</v>
      </c>
      <c r="BV19" s="29">
        <f t="shared" si="54"/>
        <v>2.0347989057439451E-3</v>
      </c>
      <c r="BW19" s="29">
        <f t="shared" si="55"/>
        <v>4.8685563910922069E-4</v>
      </c>
      <c r="BX19" s="29">
        <f t="shared" si="56"/>
        <v>0</v>
      </c>
      <c r="BY19" s="29">
        <f t="shared" si="57"/>
        <v>2.4891333824850577E-3</v>
      </c>
      <c r="BZ19" s="29">
        <f t="shared" si="58"/>
        <v>0</v>
      </c>
      <c r="CA19" s="29">
        <f t="shared" si="59"/>
        <v>1.0000000000000002</v>
      </c>
      <c r="CB19" s="29">
        <f t="shared" si="60"/>
        <v>0.85380041042335519</v>
      </c>
      <c r="CC19" s="29">
        <f t="shared" si="61"/>
        <v>1.1642638597475176E-2</v>
      </c>
      <c r="CD19" s="29">
        <f t="shared" si="62"/>
        <v>5.1784505840468419E-2</v>
      </c>
      <c r="CE19" s="29">
        <f t="shared" si="63"/>
        <v>0.25888562266167825</v>
      </c>
      <c r="CF19" s="29">
        <f t="shared" si="64"/>
        <v>3.3832599118942732E-3</v>
      </c>
      <c r="CG19" s="29">
        <f t="shared" si="65"/>
        <v>0.54584611109457026</v>
      </c>
      <c r="CH19" s="29">
        <f t="shared" si="66"/>
        <v>3.9409815718988397E-2</v>
      </c>
      <c r="CI19" s="29">
        <f t="shared" si="67"/>
        <v>4.6790117281849137E-3</v>
      </c>
      <c r="CJ19" s="29">
        <f t="shared" si="68"/>
        <v>0</v>
      </c>
      <c r="CK19" s="29">
        <f t="shared" si="69"/>
        <v>0</v>
      </c>
      <c r="CL19" s="29">
        <f t="shared" si="70"/>
        <v>3.2895126389654618E-4</v>
      </c>
      <c r="CM19" s="29">
        <f t="shared" si="71"/>
        <v>1.7697603272405118</v>
      </c>
      <c r="CO19" s="29">
        <f t="shared" si="72"/>
        <v>0.6402640799030469</v>
      </c>
      <c r="CQ19" s="29">
        <f t="shared" si="73"/>
        <v>1.7076008208467104</v>
      </c>
      <c r="CR19" s="29">
        <f t="shared" si="74"/>
        <v>2.3285277194950351E-2</v>
      </c>
      <c r="CS19" s="29">
        <f t="shared" si="75"/>
        <v>0.15535351752140525</v>
      </c>
      <c r="CT19" s="29">
        <f t="shared" si="76"/>
        <v>0.25888562266167825</v>
      </c>
      <c r="CU19" s="29">
        <f t="shared" si="77"/>
        <v>3.3832599118942732E-3</v>
      </c>
      <c r="CV19" s="29">
        <f t="shared" si="78"/>
        <v>0.54584611109457026</v>
      </c>
      <c r="CW19" s="29">
        <f t="shared" si="79"/>
        <v>3.9409815718988397E-2</v>
      </c>
      <c r="CX19" s="29">
        <f t="shared" si="80"/>
        <v>4.6790117281849137E-3</v>
      </c>
      <c r="CY19" s="29">
        <f t="shared" si="81"/>
        <v>0</v>
      </c>
      <c r="CZ19" s="29">
        <f t="shared" si="82"/>
        <v>0</v>
      </c>
      <c r="DA19" s="29">
        <f t="shared" si="83"/>
        <v>9.8685379168963853E-4</v>
      </c>
      <c r="DB19" s="29">
        <f t="shared" si="84"/>
        <v>2.7394302904700711</v>
      </c>
      <c r="DC19" s="29">
        <f t="shared" si="85"/>
        <v>2.1902364228331699</v>
      </c>
      <c r="DD19" s="29">
        <f t="shared" si="86"/>
        <v>1.8700247567391417</v>
      </c>
      <c r="DE19" s="29">
        <f t="shared" si="87"/>
        <v>2.5500131114073423E-2</v>
      </c>
      <c r="DF19" s="29">
        <f t="shared" si="88"/>
        <v>0.22684062166042188</v>
      </c>
      <c r="DG19" s="29">
        <f t="shared" si="89"/>
        <v>1.8955248878532152</v>
      </c>
      <c r="DH19" s="29">
        <f t="shared" si="90"/>
        <v>0.1299752432608583</v>
      </c>
      <c r="DI19" s="29">
        <f t="shared" si="91"/>
        <v>9.6865378399563579E-2</v>
      </c>
      <c r="DJ19" s="29">
        <f t="shared" si="92"/>
        <v>0.56702072010145199</v>
      </c>
      <c r="DK19" s="29">
        <f t="shared" si="93"/>
        <v>7.4101390869421788E-3</v>
      </c>
      <c r="DL19" s="29">
        <f t="shared" si="94"/>
        <v>1.1955320337811686</v>
      </c>
      <c r="DM19" s="29">
        <f t="shared" si="95"/>
        <v>8.6316813804871578E-2</v>
      </c>
      <c r="DN19" s="29">
        <f t="shared" si="96"/>
        <v>2.0496283819868347E-2</v>
      </c>
      <c r="DO19" s="29">
        <f t="shared" si="97"/>
        <v>0</v>
      </c>
      <c r="DP19" s="29">
        <f t="shared" si="98"/>
        <v>0</v>
      </c>
      <c r="DQ19" s="29">
        <f t="shared" si="99"/>
        <v>1.4409620790464426E-3</v>
      </c>
      <c r="DR19" s="31">
        <f t="shared" si="100"/>
        <v>4.0005824621869861</v>
      </c>
      <c r="DT19" s="29">
        <f t="shared" si="101"/>
        <v>2.0496283819868347E-2</v>
      </c>
      <c r="DU19" s="29">
        <f t="shared" si="102"/>
        <v>2.5500131114073423E-2</v>
      </c>
      <c r="DV19" s="29">
        <f t="shared" si="103"/>
        <v>1.4409620790464426E-3</v>
      </c>
      <c r="DW19" s="31">
        <f t="shared" si="104"/>
        <v>7.4928132500648795E-2</v>
      </c>
      <c r="DX19" s="29">
        <f t="shared" si="105"/>
        <v>8.6316813804871578E-2</v>
      </c>
      <c r="DY19" s="29">
        <f t="shared" si="106"/>
        <v>0.79160890777498449</v>
      </c>
      <c r="DZ19" s="29">
        <f t="shared" si="107"/>
        <v>1.000291231093493</v>
      </c>
      <c r="EA19" s="29">
        <f t="shared" si="108"/>
        <v>3.5841469631583847</v>
      </c>
      <c r="EB19" s="29">
        <f t="shared" si="109"/>
        <v>3.820560453217996</v>
      </c>
      <c r="EE19" s="29">
        <f t="shared" si="110"/>
        <v>0.40700760479862486</v>
      </c>
      <c r="EF19" s="29">
        <f t="shared" si="111"/>
        <v>0.47799699230763548</v>
      </c>
      <c r="EG19" s="29">
        <f t="shared" si="112"/>
        <v>-0.42246506459525507</v>
      </c>
      <c r="EH19" s="29">
        <f t="shared" si="113"/>
        <v>1.951105264331441</v>
      </c>
      <c r="EI19" s="29" t="e">
        <f>125.9*1000/8.3144+(#REF!*10^9-10^5)*6.5*(10^-6)/8.3144</f>
        <v>#REF!</v>
      </c>
      <c r="EJ19" s="29">
        <f t="shared" si="114"/>
        <v>9.8382096534978913</v>
      </c>
      <c r="EK19" s="29" t="e">
        <f t="shared" si="115"/>
        <v>#REF!</v>
      </c>
      <c r="EL19" s="29" t="e">
        <f>#REF!</f>
        <v>#REF!</v>
      </c>
      <c r="EM19" s="29" t="e">
        <f>1/(0.000407-0.0000329*#REF!+0.00001202*P19+0.000056662*EA19-0.000306214*BT19-0.0006176*BW19+0.00018946*BT19/(BT19+BR19)+0.00025746*DJ19)</f>
        <v>#REF!</v>
      </c>
      <c r="EO19" s="29" t="e">
        <f t="shared" si="116"/>
        <v>#REF!</v>
      </c>
      <c r="EP19" s="29" t="e">
        <f>#REF!</f>
        <v>#REF!</v>
      </c>
      <c r="EQ19" s="31" t="e">
        <f t="shared" si="117"/>
        <v>#REF!</v>
      </c>
      <c r="ER19" s="31" t="e">
        <f>2064.1+31.52*DF19-12.28*DM19-289.6*DQ19+1.544*LN(DQ19)-177.24*(DF19-0.17145)^2-371.87*(DF19-0.17145)*(DM19-0.07365)+0.321067*#REF!-343.43*LN(#REF!)</f>
        <v>#REF!</v>
      </c>
      <c r="ES19" s="31" t="e">
        <f t="shared" si="118"/>
        <v>#REF!</v>
      </c>
      <c r="ET19" s="31">
        <f t="shared" si="119"/>
        <v>0.54855082995133453</v>
      </c>
      <c r="EU19" s="31" t="e">
        <f>(5573.8+587.9*#REF!-61*#REF!^2)/(5.3-0.633*LN(ET19)-3.97*EF19+0.06*EG19+24.7*BU19^2+0.081*P19+0.156*#REF!)</f>
        <v>#REF!</v>
      </c>
    </row>
    <row r="20" spans="1:151" s="29" customFormat="1">
      <c r="A20" s="29" t="s">
        <v>35</v>
      </c>
      <c r="B20" s="29" t="s">
        <v>36</v>
      </c>
      <c r="C20" s="38">
        <v>334</v>
      </c>
      <c r="D20">
        <v>48.64</v>
      </c>
      <c r="E20">
        <v>1.1599999999999999</v>
      </c>
      <c r="F20">
        <v>14.32</v>
      </c>
      <c r="G20">
        <v>9.19</v>
      </c>
      <c r="H20">
        <v>0</v>
      </c>
      <c r="I20">
        <v>13.49</v>
      </c>
      <c r="J20">
        <v>10.19</v>
      </c>
      <c r="K20">
        <v>2.65</v>
      </c>
      <c r="L20">
        <v>0.21</v>
      </c>
      <c r="M20" s="30">
        <v>0</v>
      </c>
      <c r="N20">
        <v>0.15</v>
      </c>
      <c r="O20">
        <v>0</v>
      </c>
      <c r="P20">
        <v>0</v>
      </c>
      <c r="Q20" s="29">
        <f t="shared" si="13"/>
        <v>100</v>
      </c>
      <c r="S20">
        <v>51.3</v>
      </c>
      <c r="T20">
        <v>0.93</v>
      </c>
      <c r="U20">
        <v>5.28</v>
      </c>
      <c r="V20">
        <v>18.600000000000001</v>
      </c>
      <c r="W20">
        <v>0.24</v>
      </c>
      <c r="X20">
        <v>22</v>
      </c>
      <c r="Y20">
        <v>2.21</v>
      </c>
      <c r="Z20">
        <v>0.28999999999999998</v>
      </c>
      <c r="AA20">
        <v>0</v>
      </c>
      <c r="AB20" s="30">
        <v>0</v>
      </c>
      <c r="AC20">
        <v>0.05</v>
      </c>
      <c r="AD20" s="30">
        <v>0</v>
      </c>
      <c r="AE20" s="29">
        <f t="shared" si="14"/>
        <v>100.89999999999999</v>
      </c>
      <c r="AF20" s="29">
        <f t="shared" si="15"/>
        <v>0.31637084027457596</v>
      </c>
      <c r="AG20" s="29">
        <f t="shared" si="16"/>
        <v>0.92467179500092112</v>
      </c>
      <c r="AH20" s="7" t="str">
        <f t="shared" si="17"/>
        <v/>
      </c>
      <c r="AI20" s="29" t="str">
        <f t="shared" si="18"/>
        <v/>
      </c>
      <c r="AJ20" s="40" t="e">
        <f t="shared" si="19"/>
        <v>#REF!</v>
      </c>
      <c r="AK20" s="41">
        <f t="shared" ca="1" si="20"/>
        <v>1224.4015116205424</v>
      </c>
      <c r="AL20" s="40">
        <f t="shared" ca="1" si="21"/>
        <v>1391.4915494288216</v>
      </c>
      <c r="AM20" s="94">
        <f t="shared" ca="1" si="22"/>
        <v>1224.4015116205424</v>
      </c>
      <c r="AN20" s="94">
        <f t="shared" ca="1" si="23"/>
        <v>1.5864049178890511</v>
      </c>
      <c r="AO20" s="90">
        <f t="shared" si="24"/>
        <v>1.6836809720670387</v>
      </c>
      <c r="AP20" s="90">
        <f t="shared" si="25"/>
        <v>1.0836826815642457</v>
      </c>
      <c r="AR20" s="40" t="e">
        <f t="shared" si="26"/>
        <v>#REF!</v>
      </c>
      <c r="AS20" s="40">
        <f t="shared" ca="1" si="27"/>
        <v>1.5864049178890511</v>
      </c>
      <c r="AT20" s="40">
        <f t="shared" ca="1" si="28"/>
        <v>1.0179965166693454</v>
      </c>
      <c r="AU20" s="64"/>
      <c r="AV20" s="126">
        <f t="shared" si="29"/>
        <v>1.2410426352754971</v>
      </c>
      <c r="AX20" s="29">
        <f t="shared" si="30"/>
        <v>0.47420762953122036</v>
      </c>
      <c r="AY20" s="29">
        <f t="shared" si="31"/>
        <v>0.38210422112206627</v>
      </c>
      <c r="AZ20" s="29">
        <f t="shared" si="32"/>
        <v>72.350257490606722</v>
      </c>
      <c r="BA20" s="29">
        <f t="shared" si="33"/>
        <v>67.829574527491658</v>
      </c>
      <c r="BB20" s="29">
        <f t="shared" si="34"/>
        <v>0.80952927803103314</v>
      </c>
      <c r="BC20" s="29">
        <f t="shared" si="35"/>
        <v>1.4522000831259357E-2</v>
      </c>
      <c r="BD20" s="29">
        <f t="shared" si="36"/>
        <v>0.28089171349829839</v>
      </c>
      <c r="BE20" s="29">
        <f t="shared" si="37"/>
        <v>0.12791176732585069</v>
      </c>
      <c r="BF20" s="29">
        <f t="shared" si="38"/>
        <v>0</v>
      </c>
      <c r="BG20" s="29">
        <f t="shared" si="39"/>
        <v>0.33470291084844334</v>
      </c>
      <c r="BH20" s="29">
        <f t="shared" si="40"/>
        <v>0.18171313220655735</v>
      </c>
      <c r="BI20" s="29">
        <f t="shared" si="41"/>
        <v>8.5512972963379466E-2</v>
      </c>
      <c r="BJ20" s="29">
        <f t="shared" si="42"/>
        <v>4.458788058940932E-3</v>
      </c>
      <c r="BK20" s="29">
        <f t="shared" si="43"/>
        <v>0</v>
      </c>
      <c r="BL20" s="29">
        <f t="shared" si="44"/>
        <v>1.9737075833792766E-3</v>
      </c>
      <c r="BM20" s="29">
        <f t="shared" si="45"/>
        <v>0</v>
      </c>
      <c r="BN20" s="29">
        <f t="shared" si="46"/>
        <v>1.8412162713471418</v>
      </c>
      <c r="BO20" s="29">
        <f t="shared" si="47"/>
        <v>0.43967093416936515</v>
      </c>
      <c r="BP20" s="29">
        <f t="shared" si="48"/>
        <v>7.8871781969611903E-3</v>
      </c>
      <c r="BQ20" s="29">
        <f t="shared" si="49"/>
        <v>0.15255769670815561</v>
      </c>
      <c r="BR20" s="29">
        <f t="shared" si="50"/>
        <v>6.9471343109662478E-2</v>
      </c>
      <c r="BS20" s="29">
        <f t="shared" si="51"/>
        <v>0</v>
      </c>
      <c r="BT20" s="29">
        <f t="shared" si="52"/>
        <v>0.18178359384340823</v>
      </c>
      <c r="BU20" s="29">
        <f t="shared" si="53"/>
        <v>9.8691900041490171E-2</v>
      </c>
      <c r="BV20" s="29">
        <f t="shared" si="54"/>
        <v>4.6443741723406103E-2</v>
      </c>
      <c r="BW20" s="29">
        <f t="shared" si="55"/>
        <v>2.4216536255562316E-3</v>
      </c>
      <c r="BX20" s="29">
        <f t="shared" si="56"/>
        <v>0</v>
      </c>
      <c r="BY20" s="29">
        <f t="shared" si="57"/>
        <v>1.0719585819949312E-3</v>
      </c>
      <c r="BZ20" s="29">
        <f t="shared" si="58"/>
        <v>0</v>
      </c>
      <c r="CA20" s="29">
        <f t="shared" si="59"/>
        <v>1.0000000000000002</v>
      </c>
      <c r="CB20" s="29">
        <f t="shared" si="60"/>
        <v>0.85380041042335519</v>
      </c>
      <c r="CC20" s="29">
        <f t="shared" si="61"/>
        <v>1.1642638597475176E-2</v>
      </c>
      <c r="CD20" s="29">
        <f t="shared" si="62"/>
        <v>5.1784505840468419E-2</v>
      </c>
      <c r="CE20" s="29">
        <f t="shared" si="63"/>
        <v>0.25888562266167825</v>
      </c>
      <c r="CF20" s="29">
        <f t="shared" si="64"/>
        <v>3.3832599118942732E-3</v>
      </c>
      <c r="CG20" s="29">
        <f t="shared" si="65"/>
        <v>0.54584611109457026</v>
      </c>
      <c r="CH20" s="29">
        <f t="shared" si="66"/>
        <v>3.9409815718988397E-2</v>
      </c>
      <c r="CI20" s="29">
        <f t="shared" si="67"/>
        <v>4.6790117281849137E-3</v>
      </c>
      <c r="CJ20" s="29">
        <f t="shared" si="68"/>
        <v>0</v>
      </c>
      <c r="CK20" s="29">
        <f t="shared" si="69"/>
        <v>0</v>
      </c>
      <c r="CL20" s="29">
        <f t="shared" si="70"/>
        <v>3.2895126389654618E-4</v>
      </c>
      <c r="CM20" s="29">
        <f t="shared" si="71"/>
        <v>1.7697603272405118</v>
      </c>
      <c r="CO20" s="29">
        <f t="shared" si="72"/>
        <v>0.6402640799030469</v>
      </c>
      <c r="CQ20" s="29">
        <f t="shared" si="73"/>
        <v>1.7076008208467104</v>
      </c>
      <c r="CR20" s="29">
        <f t="shared" si="74"/>
        <v>2.3285277194950351E-2</v>
      </c>
      <c r="CS20" s="29">
        <f t="shared" si="75"/>
        <v>0.15535351752140525</v>
      </c>
      <c r="CT20" s="29">
        <f t="shared" si="76"/>
        <v>0.25888562266167825</v>
      </c>
      <c r="CU20" s="29">
        <f t="shared" si="77"/>
        <v>3.3832599118942732E-3</v>
      </c>
      <c r="CV20" s="29">
        <f t="shared" si="78"/>
        <v>0.54584611109457026</v>
      </c>
      <c r="CW20" s="29">
        <f t="shared" si="79"/>
        <v>3.9409815718988397E-2</v>
      </c>
      <c r="CX20" s="29">
        <f t="shared" si="80"/>
        <v>4.6790117281849137E-3</v>
      </c>
      <c r="CY20" s="29">
        <f t="shared" si="81"/>
        <v>0</v>
      </c>
      <c r="CZ20" s="29">
        <f t="shared" si="82"/>
        <v>0</v>
      </c>
      <c r="DA20" s="29">
        <f t="shared" si="83"/>
        <v>9.8685379168963853E-4</v>
      </c>
      <c r="DB20" s="29">
        <f t="shared" si="84"/>
        <v>2.7394302904700711</v>
      </c>
      <c r="DC20" s="29">
        <f t="shared" si="85"/>
        <v>2.1902364228331699</v>
      </c>
      <c r="DD20" s="29">
        <f t="shared" si="86"/>
        <v>1.8700247567391417</v>
      </c>
      <c r="DE20" s="29">
        <f t="shared" si="87"/>
        <v>2.5500131114073423E-2</v>
      </c>
      <c r="DF20" s="29">
        <f t="shared" si="88"/>
        <v>0.22684062166042188</v>
      </c>
      <c r="DG20" s="29">
        <f t="shared" si="89"/>
        <v>1.8955248878532152</v>
      </c>
      <c r="DH20" s="29">
        <f t="shared" si="90"/>
        <v>0.1299752432608583</v>
      </c>
      <c r="DI20" s="29">
        <f t="shared" si="91"/>
        <v>9.6865378399563579E-2</v>
      </c>
      <c r="DJ20" s="29">
        <f t="shared" si="92"/>
        <v>0.56702072010145199</v>
      </c>
      <c r="DK20" s="29">
        <f t="shared" si="93"/>
        <v>7.4101390869421788E-3</v>
      </c>
      <c r="DL20" s="29">
        <f t="shared" si="94"/>
        <v>1.1955320337811686</v>
      </c>
      <c r="DM20" s="29">
        <f t="shared" si="95"/>
        <v>8.6316813804871578E-2</v>
      </c>
      <c r="DN20" s="29">
        <f t="shared" si="96"/>
        <v>2.0496283819868347E-2</v>
      </c>
      <c r="DO20" s="29">
        <f t="shared" si="97"/>
        <v>0</v>
      </c>
      <c r="DP20" s="29">
        <f t="shared" si="98"/>
        <v>0</v>
      </c>
      <c r="DQ20" s="29">
        <f t="shared" si="99"/>
        <v>1.4409620790464426E-3</v>
      </c>
      <c r="DR20" s="31">
        <f t="shared" si="100"/>
        <v>4.0005824621869861</v>
      </c>
      <c r="DT20" s="29">
        <f t="shared" si="101"/>
        <v>2.0496283819868347E-2</v>
      </c>
      <c r="DU20" s="29">
        <f t="shared" si="102"/>
        <v>2.5500131114073423E-2</v>
      </c>
      <c r="DV20" s="29">
        <f t="shared" si="103"/>
        <v>1.4409620790464426E-3</v>
      </c>
      <c r="DW20" s="31">
        <f t="shared" si="104"/>
        <v>7.4928132500648795E-2</v>
      </c>
      <c r="DX20" s="29">
        <f t="shared" si="105"/>
        <v>8.6316813804871578E-2</v>
      </c>
      <c r="DY20" s="29">
        <f t="shared" si="106"/>
        <v>0.79160890777498449</v>
      </c>
      <c r="DZ20" s="29">
        <f t="shared" si="107"/>
        <v>1.000291231093493</v>
      </c>
      <c r="EA20" s="29">
        <f t="shared" si="108"/>
        <v>4.1723439455458866</v>
      </c>
      <c r="EB20" s="29">
        <f t="shared" si="109"/>
        <v>3.3722148516589043</v>
      </c>
      <c r="EE20" s="29">
        <f t="shared" si="110"/>
        <v>0.43967093416936515</v>
      </c>
      <c r="EF20" s="29">
        <f t="shared" si="111"/>
        <v>0.34994683699456086</v>
      </c>
      <c r="EG20" s="29">
        <f t="shared" si="112"/>
        <v>-0.6347929482038891</v>
      </c>
      <c r="EH20" s="29">
        <f t="shared" si="113"/>
        <v>2.4119198433710398</v>
      </c>
      <c r="EI20" s="29" t="e">
        <f>125.9*1000/8.3144+(#REF!*10^9-10^5)*6.5*(10^-6)/8.3144</f>
        <v>#REF!</v>
      </c>
      <c r="EJ20" s="29">
        <f t="shared" si="114"/>
        <v>9.8509452172488725</v>
      </c>
      <c r="EK20" s="29" t="e">
        <f t="shared" si="115"/>
        <v>#REF!</v>
      </c>
      <c r="EL20" s="29" t="e">
        <f>#REF!</f>
        <v>#REF!</v>
      </c>
      <c r="EM20" s="29" t="e">
        <f>1/(0.000407-0.0000329*#REF!+0.00001202*P20+0.000056662*EA20-0.000306214*BT20-0.0006176*BW20+0.00018946*BT20/(BT20+BR20)+0.00025746*DJ20)</f>
        <v>#REF!</v>
      </c>
      <c r="EO20" s="29" t="e">
        <f t="shared" si="116"/>
        <v>#REF!</v>
      </c>
      <c r="EP20" s="29" t="e">
        <f>#REF!</f>
        <v>#REF!</v>
      </c>
      <c r="EQ20" s="31" t="e">
        <f t="shared" si="117"/>
        <v>#REF!</v>
      </c>
      <c r="ER20" s="31" t="e">
        <f>2064.1+31.52*DF20-12.28*DM20-289.6*DQ20+1.544*LN(DQ20)-177.24*(DF20-0.17145)^2-371.87*(DF20-0.17145)*(DM20-0.07365)+0.321067*#REF!-343.43*LN(#REF!)</f>
        <v>#REF!</v>
      </c>
      <c r="ES20" s="31" t="e">
        <f t="shared" si="118"/>
        <v>#REF!</v>
      </c>
      <c r="ET20" s="31">
        <f t="shared" si="119"/>
        <v>0.72350257490606718</v>
      </c>
      <c r="EU20" s="31" t="e">
        <f>(5573.8+587.9*#REF!-61*#REF!^2)/(5.3-0.633*LN(ET20)-3.97*EF20+0.06*EG20+24.7*BU20^2+0.081*P20+0.156*#REF!)</f>
        <v>#REF!</v>
      </c>
    </row>
    <row r="21" spans="1:151" s="29" customFormat="1">
      <c r="A21" s="29" t="s">
        <v>35</v>
      </c>
      <c r="B21" s="29" t="s">
        <v>37</v>
      </c>
      <c r="C21" s="38">
        <v>333</v>
      </c>
      <c r="D21">
        <v>48.52</v>
      </c>
      <c r="E21">
        <v>1.54</v>
      </c>
      <c r="F21">
        <v>17.72</v>
      </c>
      <c r="G21">
        <v>8.67</v>
      </c>
      <c r="H21">
        <v>0</v>
      </c>
      <c r="I21">
        <v>10.37</v>
      </c>
      <c r="J21">
        <v>9.43</v>
      </c>
      <c r="K21">
        <v>3</v>
      </c>
      <c r="L21">
        <v>0.28000000000000003</v>
      </c>
      <c r="M21" s="30">
        <v>0</v>
      </c>
      <c r="N21">
        <v>7.0000000000000007E-2</v>
      </c>
      <c r="O21">
        <v>0</v>
      </c>
      <c r="P21">
        <v>0</v>
      </c>
      <c r="Q21" s="29">
        <f t="shared" si="13"/>
        <v>99.6</v>
      </c>
      <c r="S21">
        <v>51.3</v>
      </c>
      <c r="T21">
        <v>0.93</v>
      </c>
      <c r="U21">
        <v>5.28</v>
      </c>
      <c r="V21">
        <v>18.600000000000001</v>
      </c>
      <c r="W21">
        <v>0.24</v>
      </c>
      <c r="X21">
        <v>22</v>
      </c>
      <c r="Y21">
        <v>2.21</v>
      </c>
      <c r="Z21">
        <v>0.28999999999999998</v>
      </c>
      <c r="AA21">
        <v>0</v>
      </c>
      <c r="AB21" s="30">
        <v>0</v>
      </c>
      <c r="AC21">
        <v>0.05</v>
      </c>
      <c r="AD21" s="30">
        <v>0</v>
      </c>
      <c r="AE21" s="29">
        <f t="shared" si="14"/>
        <v>100.89999999999999</v>
      </c>
      <c r="AF21" s="29">
        <f t="shared" si="15"/>
        <v>0.3152480771833841</v>
      </c>
      <c r="AG21" s="29">
        <f t="shared" si="16"/>
        <v>0.69598186934068007</v>
      </c>
      <c r="AH21" s="7" t="str">
        <f t="shared" si="17"/>
        <v/>
      </c>
      <c r="AI21" s="29" t="str">
        <f t="shared" si="18"/>
        <v/>
      </c>
      <c r="AJ21" s="40" t="e">
        <f t="shared" si="19"/>
        <v>#REF!</v>
      </c>
      <c r="AK21" s="41">
        <f t="shared" ca="1" si="20"/>
        <v>1169.2725002645816</v>
      </c>
      <c r="AL21" s="40">
        <f t="shared" ca="1" si="21"/>
        <v>1315.1558064706212</v>
      </c>
      <c r="AM21" s="94">
        <f t="shared" ca="1" si="22"/>
        <v>1169.2725002645816</v>
      </c>
      <c r="AN21" s="94">
        <f t="shared" ca="1" si="23"/>
        <v>1.1745139986925652</v>
      </c>
      <c r="AO21" s="90">
        <f t="shared" si="24"/>
        <v>1.1397094898419866</v>
      </c>
      <c r="AP21" s="90">
        <f t="shared" si="25"/>
        <v>0.85863747178329564</v>
      </c>
      <c r="AR21" s="40" t="e">
        <f t="shared" si="26"/>
        <v>#REF!</v>
      </c>
      <c r="AS21" s="40">
        <f t="shared" ca="1" si="27"/>
        <v>1.1745139986925652</v>
      </c>
      <c r="AT21" s="40">
        <f t="shared" ca="1" si="28"/>
        <v>0.83041285337036241</v>
      </c>
      <c r="AU21" s="64"/>
      <c r="AV21" s="126">
        <f t="shared" si="29"/>
        <v>1.0112299465240642</v>
      </c>
      <c r="AX21" s="29">
        <f t="shared" si="30"/>
        <v>0.47420762953122036</v>
      </c>
      <c r="AY21" s="29">
        <f t="shared" si="31"/>
        <v>0.46894144221225914</v>
      </c>
      <c r="AZ21" s="29">
        <f t="shared" si="32"/>
        <v>68.072771409597038</v>
      </c>
      <c r="BA21" s="29">
        <f t="shared" si="33"/>
        <v>67.829574527491658</v>
      </c>
      <c r="BB21" s="29">
        <f t="shared" si="34"/>
        <v>0.80753208408852239</v>
      </c>
      <c r="BC21" s="29">
        <f t="shared" si="35"/>
        <v>1.9279208000120184E-2</v>
      </c>
      <c r="BD21" s="29">
        <f t="shared" si="36"/>
        <v>0.34758388011102281</v>
      </c>
      <c r="BE21" s="29">
        <f t="shared" si="37"/>
        <v>0.12067410475681453</v>
      </c>
      <c r="BF21" s="29">
        <f t="shared" si="38"/>
        <v>0</v>
      </c>
      <c r="BG21" s="29">
        <f t="shared" si="39"/>
        <v>0.25729200782048606</v>
      </c>
      <c r="BH21" s="29">
        <f t="shared" si="40"/>
        <v>0.16816043539821746</v>
      </c>
      <c r="BI21" s="29">
        <f t="shared" si="41"/>
        <v>9.6807139203825818E-2</v>
      </c>
      <c r="BJ21" s="29">
        <f t="shared" si="42"/>
        <v>5.9450507452545763E-3</v>
      </c>
      <c r="BK21" s="29">
        <f t="shared" si="43"/>
        <v>0</v>
      </c>
      <c r="BL21" s="29">
        <f t="shared" si="44"/>
        <v>9.210635389103293E-4</v>
      </c>
      <c r="BM21" s="29">
        <f t="shared" si="45"/>
        <v>0</v>
      </c>
      <c r="BN21" s="29">
        <f t="shared" si="46"/>
        <v>1.824194973663174</v>
      </c>
      <c r="BO21" s="29">
        <f t="shared" si="47"/>
        <v>0.44267860384842178</v>
      </c>
      <c r="BP21" s="29">
        <f t="shared" si="48"/>
        <v>1.0568611512729652E-2</v>
      </c>
      <c r="BQ21" s="29">
        <f t="shared" si="49"/>
        <v>0.19054097019741156</v>
      </c>
      <c r="BR21" s="29">
        <f t="shared" si="50"/>
        <v>6.61519774470644E-2</v>
      </c>
      <c r="BS21" s="29">
        <f t="shared" si="51"/>
        <v>0</v>
      </c>
      <c r="BT21" s="29">
        <f t="shared" si="52"/>
        <v>0.14104413811853503</v>
      </c>
      <c r="BU21" s="29">
        <f t="shared" si="53"/>
        <v>9.2183367362609125E-2</v>
      </c>
      <c r="BV21" s="29">
        <f t="shared" si="54"/>
        <v>5.306841680932109E-2</v>
      </c>
      <c r="BW21" s="29">
        <f t="shared" si="55"/>
        <v>3.2589996305692551E-3</v>
      </c>
      <c r="BX21" s="29">
        <f t="shared" si="56"/>
        <v>0</v>
      </c>
      <c r="BY21" s="29">
        <f t="shared" si="57"/>
        <v>5.0491507333820659E-4</v>
      </c>
      <c r="BZ21" s="29">
        <f t="shared" si="58"/>
        <v>0</v>
      </c>
      <c r="CA21" s="29">
        <f t="shared" si="59"/>
        <v>1</v>
      </c>
      <c r="CB21" s="29">
        <f t="shared" si="60"/>
        <v>0.85380041042335519</v>
      </c>
      <c r="CC21" s="29">
        <f t="shared" si="61"/>
        <v>1.1642638597475176E-2</v>
      </c>
      <c r="CD21" s="29">
        <f t="shared" si="62"/>
        <v>5.1784505840468419E-2</v>
      </c>
      <c r="CE21" s="29">
        <f t="shared" si="63"/>
        <v>0.25888562266167825</v>
      </c>
      <c r="CF21" s="29">
        <f t="shared" si="64"/>
        <v>3.3832599118942732E-3</v>
      </c>
      <c r="CG21" s="29">
        <f t="shared" si="65"/>
        <v>0.54584611109457026</v>
      </c>
      <c r="CH21" s="29">
        <f t="shared" si="66"/>
        <v>3.9409815718988397E-2</v>
      </c>
      <c r="CI21" s="29">
        <f t="shared" si="67"/>
        <v>4.6790117281849137E-3</v>
      </c>
      <c r="CJ21" s="29">
        <f t="shared" si="68"/>
        <v>0</v>
      </c>
      <c r="CK21" s="29">
        <f t="shared" si="69"/>
        <v>0</v>
      </c>
      <c r="CL21" s="29">
        <f t="shared" si="70"/>
        <v>3.2895126389654618E-4</v>
      </c>
      <c r="CM21" s="29">
        <f t="shared" si="71"/>
        <v>1.7697603272405118</v>
      </c>
      <c r="CO21" s="29">
        <f t="shared" si="72"/>
        <v>0.6402640799030469</v>
      </c>
      <c r="CQ21" s="29">
        <f t="shared" si="73"/>
        <v>1.7076008208467104</v>
      </c>
      <c r="CR21" s="29">
        <f t="shared" si="74"/>
        <v>2.3285277194950351E-2</v>
      </c>
      <c r="CS21" s="29">
        <f t="shared" si="75"/>
        <v>0.15535351752140525</v>
      </c>
      <c r="CT21" s="29">
        <f t="shared" si="76"/>
        <v>0.25888562266167825</v>
      </c>
      <c r="CU21" s="29">
        <f t="shared" si="77"/>
        <v>3.3832599118942732E-3</v>
      </c>
      <c r="CV21" s="29">
        <f t="shared" si="78"/>
        <v>0.54584611109457026</v>
      </c>
      <c r="CW21" s="29">
        <f t="shared" si="79"/>
        <v>3.9409815718988397E-2</v>
      </c>
      <c r="CX21" s="29">
        <f t="shared" si="80"/>
        <v>4.6790117281849137E-3</v>
      </c>
      <c r="CY21" s="29">
        <f t="shared" si="81"/>
        <v>0</v>
      </c>
      <c r="CZ21" s="29">
        <f t="shared" si="82"/>
        <v>0</v>
      </c>
      <c r="DA21" s="29">
        <f t="shared" si="83"/>
        <v>9.8685379168963853E-4</v>
      </c>
      <c r="DB21" s="29">
        <f t="shared" si="84"/>
        <v>2.7394302904700711</v>
      </c>
      <c r="DC21" s="29">
        <f t="shared" si="85"/>
        <v>2.1902364228331699</v>
      </c>
      <c r="DD21" s="29">
        <f t="shared" si="86"/>
        <v>1.8700247567391417</v>
      </c>
      <c r="DE21" s="29">
        <f t="shared" si="87"/>
        <v>2.5500131114073423E-2</v>
      </c>
      <c r="DF21" s="29">
        <f t="shared" si="88"/>
        <v>0.22684062166042188</v>
      </c>
      <c r="DG21" s="29">
        <f t="shared" si="89"/>
        <v>1.8955248878532152</v>
      </c>
      <c r="DH21" s="29">
        <f t="shared" si="90"/>
        <v>0.1299752432608583</v>
      </c>
      <c r="DI21" s="29">
        <f t="shared" si="91"/>
        <v>9.6865378399563579E-2</v>
      </c>
      <c r="DJ21" s="29">
        <f t="shared" si="92"/>
        <v>0.56702072010145199</v>
      </c>
      <c r="DK21" s="29">
        <f t="shared" si="93"/>
        <v>7.4101390869421788E-3</v>
      </c>
      <c r="DL21" s="29">
        <f t="shared" si="94"/>
        <v>1.1955320337811686</v>
      </c>
      <c r="DM21" s="29">
        <f t="shared" si="95"/>
        <v>8.6316813804871578E-2</v>
      </c>
      <c r="DN21" s="29">
        <f t="shared" si="96"/>
        <v>2.0496283819868347E-2</v>
      </c>
      <c r="DO21" s="29">
        <f t="shared" si="97"/>
        <v>0</v>
      </c>
      <c r="DP21" s="29">
        <f t="shared" si="98"/>
        <v>0</v>
      </c>
      <c r="DQ21" s="29">
        <f t="shared" si="99"/>
        <v>1.4409620790464426E-3</v>
      </c>
      <c r="DR21" s="31">
        <f t="shared" si="100"/>
        <v>4.0005824621869861</v>
      </c>
      <c r="DT21" s="29">
        <f t="shared" si="101"/>
        <v>2.0496283819868347E-2</v>
      </c>
      <c r="DU21" s="29">
        <f t="shared" si="102"/>
        <v>2.5500131114073423E-2</v>
      </c>
      <c r="DV21" s="29">
        <f t="shared" si="103"/>
        <v>1.4409620790464426E-3</v>
      </c>
      <c r="DW21" s="31">
        <f t="shared" si="104"/>
        <v>7.4928132500648795E-2</v>
      </c>
      <c r="DX21" s="29">
        <f t="shared" si="105"/>
        <v>8.6316813804871578E-2</v>
      </c>
      <c r="DY21" s="29">
        <f t="shared" si="106"/>
        <v>0.79160890777498449</v>
      </c>
      <c r="DZ21" s="29">
        <f t="shared" si="107"/>
        <v>1.000291231093493</v>
      </c>
      <c r="EA21" s="29">
        <f t="shared" si="108"/>
        <v>4.5443137625473131</v>
      </c>
      <c r="EB21" s="29">
        <f t="shared" si="109"/>
        <v>3.1135510110973028</v>
      </c>
      <c r="EE21" s="29">
        <f t="shared" si="110"/>
        <v>0.44267860384842178</v>
      </c>
      <c r="EF21" s="29">
        <f t="shared" si="111"/>
        <v>0.29937948292820854</v>
      </c>
      <c r="EG21" s="29">
        <f t="shared" si="112"/>
        <v>-0.81423590752539798</v>
      </c>
      <c r="EH21" s="29">
        <f t="shared" si="113"/>
        <v>3.0256399824346194</v>
      </c>
      <c r="EI21" s="29" t="e">
        <f>125.9*1000/8.3144+(#REF!*10^9-10^5)*6.5*(10^-6)/8.3144</f>
        <v>#REF!</v>
      </c>
      <c r="EJ21" s="29">
        <f t="shared" si="114"/>
        <v>10.171648739303063</v>
      </c>
      <c r="EK21" s="29" t="e">
        <f t="shared" si="115"/>
        <v>#REF!</v>
      </c>
      <c r="EL21" s="29" t="e">
        <f>#REF!</f>
        <v>#REF!</v>
      </c>
      <c r="EM21" s="29" t="e">
        <f>1/(0.000407-0.0000329*#REF!+0.00001202*P21+0.000056662*EA21-0.000306214*BT21-0.0006176*BW21+0.00018946*BT21/(BT21+BR21)+0.00025746*DJ21)</f>
        <v>#REF!</v>
      </c>
      <c r="EO21" s="29" t="e">
        <f t="shared" si="116"/>
        <v>#REF!</v>
      </c>
      <c r="EP21" s="29" t="e">
        <f>#REF!</f>
        <v>#REF!</v>
      </c>
      <c r="EQ21" s="31" t="e">
        <f t="shared" si="117"/>
        <v>#REF!</v>
      </c>
      <c r="ER21" s="31" t="e">
        <f>2064.1+31.52*DF21-12.28*DM21-289.6*DQ21+1.544*LN(DQ21)-177.24*(DF21-0.17145)^2-371.87*(DF21-0.17145)*(DM21-0.07365)+0.321067*#REF!-343.43*LN(#REF!)</f>
        <v>#REF!</v>
      </c>
      <c r="ES21" s="31" t="e">
        <f t="shared" si="118"/>
        <v>#REF!</v>
      </c>
      <c r="ET21" s="31">
        <f t="shared" si="119"/>
        <v>0.68072771409597055</v>
      </c>
      <c r="EU21" s="31" t="e">
        <f>(5573.8+587.9*#REF!-61*#REF!^2)/(5.3-0.633*LN(ET21)-3.97*EF21+0.06*EG21+24.7*BU21^2+0.081*P21+0.156*#REF!)</f>
        <v>#REF!</v>
      </c>
    </row>
    <row r="22" spans="1:151" s="29" customFormat="1">
      <c r="A22" s="29" t="s">
        <v>35</v>
      </c>
      <c r="B22" s="29" t="s">
        <v>38</v>
      </c>
      <c r="C22" s="38">
        <v>332</v>
      </c>
      <c r="D22">
        <v>49.09</v>
      </c>
      <c r="E22">
        <v>2.1800000000000002</v>
      </c>
      <c r="F22">
        <v>19.3</v>
      </c>
      <c r="G22">
        <v>8.24</v>
      </c>
      <c r="H22">
        <v>0</v>
      </c>
      <c r="I22">
        <v>7.29</v>
      </c>
      <c r="J22">
        <v>5.95</v>
      </c>
      <c r="K22">
        <v>7.04</v>
      </c>
      <c r="L22">
        <v>0.88</v>
      </c>
      <c r="M22" s="30">
        <v>0</v>
      </c>
      <c r="N22">
        <v>0.03</v>
      </c>
      <c r="O22">
        <v>0</v>
      </c>
      <c r="P22">
        <v>0</v>
      </c>
      <c r="Q22" s="29">
        <f t="shared" si="13"/>
        <v>100.00000000000001</v>
      </c>
      <c r="S22">
        <v>51.3</v>
      </c>
      <c r="T22">
        <v>0.93</v>
      </c>
      <c r="U22">
        <v>5.28</v>
      </c>
      <c r="V22">
        <v>18.600000000000001</v>
      </c>
      <c r="W22">
        <v>0.24</v>
      </c>
      <c r="X22">
        <v>22</v>
      </c>
      <c r="Y22">
        <v>2.21</v>
      </c>
      <c r="Z22">
        <v>0.28999999999999998</v>
      </c>
      <c r="AA22">
        <v>0</v>
      </c>
      <c r="AB22" s="30">
        <v>0</v>
      </c>
      <c r="AC22">
        <v>0.05</v>
      </c>
      <c r="AD22" s="30">
        <v>0</v>
      </c>
      <c r="AE22" s="29">
        <f t="shared" si="14"/>
        <v>100.89999999999999</v>
      </c>
      <c r="AF22" s="29">
        <f t="shared" si="15"/>
        <v>0.31747231002899279</v>
      </c>
      <c r="AG22" s="29">
        <f t="shared" si="16"/>
        <v>0.43050871380154554</v>
      </c>
      <c r="AH22" s="7" t="str">
        <f t="shared" si="17"/>
        <v/>
      </c>
      <c r="AI22" s="29" t="str">
        <f t="shared" si="18"/>
        <v/>
      </c>
      <c r="AJ22" s="40" t="e">
        <f t="shared" si="19"/>
        <v>#REF!</v>
      </c>
      <c r="AK22" s="41">
        <f t="shared" ca="1" si="20"/>
        <v>1132.8481462140498</v>
      </c>
      <c r="AL22" s="40">
        <f t="shared" ca="1" si="21"/>
        <v>1245.9564050115227</v>
      </c>
      <c r="AM22" s="94">
        <f t="shared" ca="1" si="22"/>
        <v>1132.8481462140498</v>
      </c>
      <c r="AN22" s="94">
        <f t="shared" ca="1" si="23"/>
        <v>1.2114211346958583</v>
      </c>
      <c r="AO22" s="90">
        <f t="shared" si="24"/>
        <v>1.2602235440414509</v>
      </c>
      <c r="AP22" s="90">
        <f t="shared" si="25"/>
        <v>0.78104248704663193</v>
      </c>
      <c r="AR22" s="40" t="e">
        <f t="shared" si="26"/>
        <v>#REF!</v>
      </c>
      <c r="AS22" s="40">
        <f t="shared" ca="1" si="27"/>
        <v>1.2114211346958583</v>
      </c>
      <c r="AT22" s="40">
        <f t="shared" ca="1" si="28"/>
        <v>0.74794274157821738</v>
      </c>
      <c r="AU22" s="64"/>
      <c r="AV22" s="126">
        <f t="shared" si="29"/>
        <v>0.74798102383053833</v>
      </c>
      <c r="AX22" s="29">
        <f t="shared" si="30"/>
        <v>0.47420762953122036</v>
      </c>
      <c r="AY22" s="29">
        <f t="shared" si="31"/>
        <v>0.63398350282032856</v>
      </c>
      <c r="AZ22" s="29">
        <f t="shared" si="32"/>
        <v>61.196346010682532</v>
      </c>
      <c r="BA22" s="29">
        <f t="shared" si="33"/>
        <v>67.829574527491658</v>
      </c>
      <c r="BB22" s="29">
        <f t="shared" si="34"/>
        <v>0.81701875531544854</v>
      </c>
      <c r="BC22" s="29">
        <f t="shared" si="35"/>
        <v>2.7291346389780521E-2</v>
      </c>
      <c r="BD22" s="29">
        <f t="shared" si="36"/>
        <v>0.37857612224281834</v>
      </c>
      <c r="BE22" s="29">
        <f t="shared" si="37"/>
        <v>0.11468911455549617</v>
      </c>
      <c r="BF22" s="29">
        <f t="shared" si="38"/>
        <v>0</v>
      </c>
      <c r="BG22" s="29">
        <f t="shared" si="39"/>
        <v>0.18087355226724625</v>
      </c>
      <c r="BH22" s="29">
        <f t="shared" si="40"/>
        <v>0.10610335001266108</v>
      </c>
      <c r="BI22" s="29">
        <f t="shared" si="41"/>
        <v>0.2271740866649779</v>
      </c>
      <c r="BJ22" s="29">
        <f t="shared" si="42"/>
        <v>1.8684445199371524E-2</v>
      </c>
      <c r="BK22" s="29">
        <f t="shared" si="43"/>
        <v>0</v>
      </c>
      <c r="BL22" s="29">
        <f t="shared" si="44"/>
        <v>3.9474151667585536E-4</v>
      </c>
      <c r="BM22" s="29">
        <f t="shared" si="45"/>
        <v>0</v>
      </c>
      <c r="BN22" s="29">
        <f t="shared" si="46"/>
        <v>1.8708055141644762</v>
      </c>
      <c r="BO22" s="29">
        <f t="shared" si="47"/>
        <v>0.43672030530674311</v>
      </c>
      <c r="BP22" s="29">
        <f t="shared" si="48"/>
        <v>1.458801900205493E-2</v>
      </c>
      <c r="BQ22" s="29">
        <f t="shared" si="49"/>
        <v>0.20235995638055135</v>
      </c>
      <c r="BR22" s="29">
        <f t="shared" si="50"/>
        <v>6.1304669933431151E-2</v>
      </c>
      <c r="BS22" s="29">
        <f t="shared" si="51"/>
        <v>0</v>
      </c>
      <c r="BT22" s="29">
        <f t="shared" si="52"/>
        <v>9.6682178290471044E-2</v>
      </c>
      <c r="BU22" s="29">
        <f t="shared" si="53"/>
        <v>5.6715328883370372E-2</v>
      </c>
      <c r="BV22" s="29">
        <f t="shared" si="54"/>
        <v>0.12143116157450312</v>
      </c>
      <c r="BW22" s="29">
        <f t="shared" si="55"/>
        <v>9.987379798651181E-3</v>
      </c>
      <c r="BX22" s="29">
        <f t="shared" si="56"/>
        <v>0</v>
      </c>
      <c r="BY22" s="29">
        <f t="shared" si="57"/>
        <v>2.1100083022374005E-4</v>
      </c>
      <c r="BZ22" s="29">
        <f t="shared" si="58"/>
        <v>0</v>
      </c>
      <c r="CA22" s="29">
        <f t="shared" si="59"/>
        <v>1.0000000000000002</v>
      </c>
      <c r="CB22" s="29">
        <f t="shared" si="60"/>
        <v>0.85380041042335519</v>
      </c>
      <c r="CC22" s="29">
        <f t="shared" si="61"/>
        <v>1.1642638597475176E-2</v>
      </c>
      <c r="CD22" s="29">
        <f t="shared" si="62"/>
        <v>5.1784505840468419E-2</v>
      </c>
      <c r="CE22" s="29">
        <f t="shared" si="63"/>
        <v>0.25888562266167825</v>
      </c>
      <c r="CF22" s="29">
        <f t="shared" si="64"/>
        <v>3.3832599118942732E-3</v>
      </c>
      <c r="CG22" s="29">
        <f t="shared" si="65"/>
        <v>0.54584611109457026</v>
      </c>
      <c r="CH22" s="29">
        <f t="shared" si="66"/>
        <v>3.9409815718988397E-2</v>
      </c>
      <c r="CI22" s="29">
        <f t="shared" si="67"/>
        <v>4.6790117281849137E-3</v>
      </c>
      <c r="CJ22" s="29">
        <f t="shared" si="68"/>
        <v>0</v>
      </c>
      <c r="CK22" s="29">
        <f t="shared" si="69"/>
        <v>0</v>
      </c>
      <c r="CL22" s="29">
        <f t="shared" si="70"/>
        <v>3.2895126389654618E-4</v>
      </c>
      <c r="CM22" s="29">
        <f t="shared" si="71"/>
        <v>1.7697603272405118</v>
      </c>
      <c r="CO22" s="29">
        <f t="shared" si="72"/>
        <v>0.6402640799030469</v>
      </c>
      <c r="CQ22" s="29">
        <f t="shared" si="73"/>
        <v>1.7076008208467104</v>
      </c>
      <c r="CR22" s="29">
        <f t="shared" si="74"/>
        <v>2.3285277194950351E-2</v>
      </c>
      <c r="CS22" s="29">
        <f t="shared" si="75"/>
        <v>0.15535351752140525</v>
      </c>
      <c r="CT22" s="29">
        <f t="shared" si="76"/>
        <v>0.25888562266167825</v>
      </c>
      <c r="CU22" s="29">
        <f t="shared" si="77"/>
        <v>3.3832599118942732E-3</v>
      </c>
      <c r="CV22" s="29">
        <f t="shared" si="78"/>
        <v>0.54584611109457026</v>
      </c>
      <c r="CW22" s="29">
        <f t="shared" si="79"/>
        <v>3.9409815718988397E-2</v>
      </c>
      <c r="CX22" s="29">
        <f t="shared" si="80"/>
        <v>4.6790117281849137E-3</v>
      </c>
      <c r="CY22" s="29">
        <f t="shared" si="81"/>
        <v>0</v>
      </c>
      <c r="CZ22" s="29">
        <f t="shared" si="82"/>
        <v>0</v>
      </c>
      <c r="DA22" s="29">
        <f t="shared" si="83"/>
        <v>9.8685379168963853E-4</v>
      </c>
      <c r="DB22" s="29">
        <f t="shared" si="84"/>
        <v>2.7394302904700711</v>
      </c>
      <c r="DC22" s="29">
        <f t="shared" si="85"/>
        <v>2.1902364228331699</v>
      </c>
      <c r="DD22" s="29">
        <f t="shared" si="86"/>
        <v>1.8700247567391417</v>
      </c>
      <c r="DE22" s="29">
        <f t="shared" si="87"/>
        <v>2.5500131114073423E-2</v>
      </c>
      <c r="DF22" s="29">
        <f t="shared" si="88"/>
        <v>0.22684062166042188</v>
      </c>
      <c r="DG22" s="29">
        <f t="shared" si="89"/>
        <v>1.8955248878532152</v>
      </c>
      <c r="DH22" s="29">
        <f t="shared" si="90"/>
        <v>0.1299752432608583</v>
      </c>
      <c r="DI22" s="29">
        <f t="shared" si="91"/>
        <v>9.6865378399563579E-2</v>
      </c>
      <c r="DJ22" s="29">
        <f t="shared" si="92"/>
        <v>0.56702072010145199</v>
      </c>
      <c r="DK22" s="29">
        <f t="shared" si="93"/>
        <v>7.4101390869421788E-3</v>
      </c>
      <c r="DL22" s="29">
        <f t="shared" si="94"/>
        <v>1.1955320337811686</v>
      </c>
      <c r="DM22" s="29">
        <f t="shared" si="95"/>
        <v>8.6316813804871578E-2</v>
      </c>
      <c r="DN22" s="29">
        <f t="shared" si="96"/>
        <v>2.0496283819868347E-2</v>
      </c>
      <c r="DO22" s="29">
        <f t="shared" si="97"/>
        <v>0</v>
      </c>
      <c r="DP22" s="29">
        <f t="shared" si="98"/>
        <v>0</v>
      </c>
      <c r="DQ22" s="29">
        <f t="shared" si="99"/>
        <v>1.4409620790464426E-3</v>
      </c>
      <c r="DR22" s="31">
        <f t="shared" si="100"/>
        <v>4.0005824621869861</v>
      </c>
      <c r="DT22" s="29">
        <f t="shared" si="101"/>
        <v>2.0496283819868347E-2</v>
      </c>
      <c r="DU22" s="29">
        <f t="shared" si="102"/>
        <v>2.5500131114073423E-2</v>
      </c>
      <c r="DV22" s="29">
        <f t="shared" si="103"/>
        <v>1.4409620790464426E-3</v>
      </c>
      <c r="DW22" s="31">
        <f t="shared" si="104"/>
        <v>7.4928132500648795E-2</v>
      </c>
      <c r="DX22" s="29">
        <f t="shared" si="105"/>
        <v>8.6316813804871578E-2</v>
      </c>
      <c r="DY22" s="29">
        <f t="shared" si="106"/>
        <v>0.79160890777498449</v>
      </c>
      <c r="DZ22" s="29">
        <f t="shared" si="107"/>
        <v>1.000291231093493</v>
      </c>
      <c r="EA22" s="29">
        <f t="shared" si="108"/>
        <v>5.1137238094118249</v>
      </c>
      <c r="EB22" s="29">
        <f t="shared" si="109"/>
        <v>3.2778943629821882</v>
      </c>
      <c r="EE22" s="29">
        <f t="shared" si="110"/>
        <v>0.43672030530674311</v>
      </c>
      <c r="EF22" s="29">
        <f t="shared" si="111"/>
        <v>0.21470217710727257</v>
      </c>
      <c r="EG22" s="29">
        <f t="shared" si="112"/>
        <v>-0.89421079063030506</v>
      </c>
      <c r="EH22" s="29">
        <f t="shared" si="113"/>
        <v>4.2508668124116804</v>
      </c>
      <c r="EI22" s="29" t="e">
        <f>125.9*1000/8.3144+(#REF!*10^9-10^5)*6.5*(10^-6)/8.3144</f>
        <v>#REF!</v>
      </c>
      <c r="EJ22" s="29">
        <f t="shared" si="114"/>
        <v>10.266703996755197</v>
      </c>
      <c r="EK22" s="29" t="e">
        <f t="shared" si="115"/>
        <v>#REF!</v>
      </c>
      <c r="EL22" s="29" t="e">
        <f>#REF!</f>
        <v>#REF!</v>
      </c>
      <c r="EM22" s="29" t="e">
        <f>1/(0.000407-0.0000329*#REF!+0.00001202*P22+0.000056662*EA22-0.000306214*BT22-0.0006176*BW22+0.00018946*BT22/(BT22+BR22)+0.00025746*DJ22)</f>
        <v>#REF!</v>
      </c>
      <c r="EO22" s="29" t="e">
        <f t="shared" si="116"/>
        <v>#REF!</v>
      </c>
      <c r="EP22" s="29" t="e">
        <f>#REF!</f>
        <v>#REF!</v>
      </c>
      <c r="EQ22" s="31" t="e">
        <f t="shared" si="117"/>
        <v>#REF!</v>
      </c>
      <c r="ER22" s="31" t="e">
        <f>2064.1+31.52*DF22-12.28*DM22-289.6*DQ22+1.544*LN(DQ22)-177.24*(DF22-0.17145)^2-371.87*(DF22-0.17145)*(DM22-0.07365)+0.321067*#REF!-343.43*LN(#REF!)</f>
        <v>#REF!</v>
      </c>
      <c r="ES22" s="31" t="e">
        <f t="shared" si="118"/>
        <v>#REF!</v>
      </c>
      <c r="ET22" s="31">
        <f t="shared" si="119"/>
        <v>0.61196346010682534</v>
      </c>
      <c r="EU22" s="31" t="e">
        <f>(5573.8+587.9*#REF!-61*#REF!^2)/(5.3-0.633*LN(ET22)-3.97*EF22+0.06*EG22+24.7*BU22^2+0.081*P22+0.156*#REF!)</f>
        <v>#REF!</v>
      </c>
    </row>
    <row r="23" spans="1:151" s="29" customFormat="1">
      <c r="A23" s="29" t="s">
        <v>33</v>
      </c>
      <c r="B23" s="29">
        <v>147</v>
      </c>
      <c r="C23" s="38">
        <v>1856</v>
      </c>
      <c r="D23">
        <v>48.5</v>
      </c>
      <c r="E23">
        <v>1.72</v>
      </c>
      <c r="F23">
        <v>10.93</v>
      </c>
      <c r="G23">
        <v>11.78</v>
      </c>
      <c r="H23">
        <v>0.09</v>
      </c>
      <c r="I23">
        <v>16.059999999999999</v>
      </c>
      <c r="J23">
        <v>8.5500000000000007</v>
      </c>
      <c r="K23">
        <v>1.59</v>
      </c>
      <c r="L23">
        <v>0.22</v>
      </c>
      <c r="M23" s="30">
        <v>0</v>
      </c>
      <c r="N23">
        <v>0.01</v>
      </c>
      <c r="O23">
        <v>0.23</v>
      </c>
      <c r="P23">
        <v>0</v>
      </c>
      <c r="Q23" s="29">
        <f t="shared" si="13"/>
        <v>99.68</v>
      </c>
      <c r="S23">
        <v>51.3</v>
      </c>
      <c r="T23">
        <v>0.93</v>
      </c>
      <c r="U23">
        <v>5.28</v>
      </c>
      <c r="V23">
        <v>18.600000000000001</v>
      </c>
      <c r="W23">
        <v>0.24</v>
      </c>
      <c r="X23">
        <v>22</v>
      </c>
      <c r="Y23">
        <v>2.21</v>
      </c>
      <c r="Z23">
        <v>0.28999999999999998</v>
      </c>
      <c r="AA23">
        <v>0</v>
      </c>
      <c r="AB23" s="30">
        <v>0</v>
      </c>
      <c r="AC23">
        <v>0.05</v>
      </c>
      <c r="AD23" s="30">
        <v>0</v>
      </c>
      <c r="AE23" s="29">
        <f t="shared" si="14"/>
        <v>100.89999999999999</v>
      </c>
      <c r="AF23" s="29">
        <f t="shared" si="15"/>
        <v>0.31481201105974066</v>
      </c>
      <c r="AG23" s="29">
        <f t="shared" si="16"/>
        <v>0.83781956788762757</v>
      </c>
      <c r="AH23" s="7" t="str">
        <f t="shared" si="17"/>
        <v/>
      </c>
      <c r="AI23" s="29" t="str">
        <f t="shared" si="18"/>
        <v/>
      </c>
      <c r="AJ23" s="40" t="e">
        <f t="shared" si="19"/>
        <v>#REF!</v>
      </c>
      <c r="AK23" s="41">
        <f t="shared" ca="1" si="20"/>
        <v>1311.1033194180875</v>
      </c>
      <c r="AL23" s="40">
        <f t="shared" ca="1" si="21"/>
        <v>1476.4046157344924</v>
      </c>
      <c r="AM23" s="94">
        <f t="shared" ca="1" si="22"/>
        <v>1311.1033194180875</v>
      </c>
      <c r="AN23" s="94">
        <f t="shared" ca="1" si="23"/>
        <v>2.0355920525760696</v>
      </c>
      <c r="AO23" s="90">
        <f t="shared" si="24"/>
        <v>2.3116741985361391</v>
      </c>
      <c r="AP23" s="90">
        <f t="shared" si="25"/>
        <v>1.4474587374199452</v>
      </c>
      <c r="AR23" s="40" t="e">
        <f t="shared" si="26"/>
        <v>#REF!</v>
      </c>
      <c r="AS23" s="40">
        <f t="shared" ca="1" si="27"/>
        <v>2.0355920525760696</v>
      </c>
      <c r="AT23" s="40">
        <f t="shared" ca="1" si="28"/>
        <v>1.4516899649468178</v>
      </c>
      <c r="AU23" s="64"/>
      <c r="AV23" s="126">
        <f t="shared" si="29"/>
        <v>1.1526315789473682</v>
      </c>
      <c r="AX23" s="29">
        <f t="shared" si="30"/>
        <v>0.47420762953122036</v>
      </c>
      <c r="AY23" s="29">
        <f t="shared" si="31"/>
        <v>0.41141301192206337</v>
      </c>
      <c r="AZ23" s="29">
        <f t="shared" si="32"/>
        <v>70.847693851391796</v>
      </c>
      <c r="BA23" s="29">
        <f t="shared" si="33"/>
        <v>67.829574527491658</v>
      </c>
      <c r="BB23" s="29">
        <f t="shared" si="34"/>
        <v>0.80719921843143716</v>
      </c>
      <c r="BC23" s="29">
        <f t="shared" si="35"/>
        <v>2.1532621922212152E-2</v>
      </c>
      <c r="BD23" s="29">
        <f t="shared" si="36"/>
        <v>0.21439570031678779</v>
      </c>
      <c r="BE23" s="29">
        <f t="shared" si="37"/>
        <v>0.16396089435239622</v>
      </c>
      <c r="BF23" s="29">
        <f t="shared" si="38"/>
        <v>1.2687224669603525E-3</v>
      </c>
      <c r="BG23" s="29">
        <f t="shared" si="39"/>
        <v>0.39846766109903631</v>
      </c>
      <c r="BH23" s="29">
        <f t="shared" si="40"/>
        <v>0.15246783909382391</v>
      </c>
      <c r="BI23" s="29">
        <f t="shared" si="41"/>
        <v>5.1307783778027687E-2</v>
      </c>
      <c r="BJ23" s="29">
        <f t="shared" si="42"/>
        <v>4.6711112998428809E-3</v>
      </c>
      <c r="BK23" s="29">
        <f t="shared" si="43"/>
        <v>0</v>
      </c>
      <c r="BL23" s="29">
        <f t="shared" si="44"/>
        <v>1.3158050555861847E-4</v>
      </c>
      <c r="BM23" s="29">
        <f t="shared" si="45"/>
        <v>3.2408744724772257E-3</v>
      </c>
      <c r="BN23" s="29">
        <f t="shared" si="46"/>
        <v>1.8186440077385602</v>
      </c>
      <c r="BO23" s="29">
        <f t="shared" si="47"/>
        <v>0.44384674240626665</v>
      </c>
      <c r="BP23" s="29">
        <f t="shared" si="48"/>
        <v>1.1839932296033816E-2</v>
      </c>
      <c r="BQ23" s="29">
        <f t="shared" si="49"/>
        <v>0.11788766762736796</v>
      </c>
      <c r="BR23" s="29">
        <f t="shared" si="50"/>
        <v>9.0155573963195595E-2</v>
      </c>
      <c r="BS23" s="29">
        <f t="shared" si="51"/>
        <v>6.976200188501862E-4</v>
      </c>
      <c r="BT23" s="29">
        <f t="shared" si="52"/>
        <v>0.21910151706629008</v>
      </c>
      <c r="BU23" s="29">
        <f t="shared" si="53"/>
        <v>8.3836000033571154E-2</v>
      </c>
      <c r="BV23" s="29">
        <f t="shared" si="54"/>
        <v>2.8212109439619069E-2</v>
      </c>
      <c r="BW23" s="29">
        <f t="shared" si="55"/>
        <v>2.5684583018813533E-3</v>
      </c>
      <c r="BX23" s="29">
        <f t="shared" si="56"/>
        <v>0</v>
      </c>
      <c r="BY23" s="29">
        <f t="shared" si="57"/>
        <v>7.2350886154039373E-5</v>
      </c>
      <c r="BZ23" s="29">
        <f t="shared" si="58"/>
        <v>1.7820279607701644E-3</v>
      </c>
      <c r="CA23" s="29">
        <f t="shared" si="59"/>
        <v>1.0000000000000002</v>
      </c>
      <c r="CB23" s="29">
        <f t="shared" si="60"/>
        <v>0.85380041042335519</v>
      </c>
      <c r="CC23" s="29">
        <f t="shared" si="61"/>
        <v>1.1642638597475176E-2</v>
      </c>
      <c r="CD23" s="29">
        <f t="shared" si="62"/>
        <v>5.1784505840468419E-2</v>
      </c>
      <c r="CE23" s="29">
        <f t="shared" si="63"/>
        <v>0.25888562266167825</v>
      </c>
      <c r="CF23" s="29">
        <f t="shared" si="64"/>
        <v>3.3832599118942732E-3</v>
      </c>
      <c r="CG23" s="29">
        <f t="shared" si="65"/>
        <v>0.54584611109457026</v>
      </c>
      <c r="CH23" s="29">
        <f t="shared" si="66"/>
        <v>3.9409815718988397E-2</v>
      </c>
      <c r="CI23" s="29">
        <f t="shared" si="67"/>
        <v>4.6790117281849137E-3</v>
      </c>
      <c r="CJ23" s="29">
        <f t="shared" si="68"/>
        <v>0</v>
      </c>
      <c r="CK23" s="29">
        <f t="shared" si="69"/>
        <v>0</v>
      </c>
      <c r="CL23" s="29">
        <f t="shared" si="70"/>
        <v>3.2895126389654618E-4</v>
      </c>
      <c r="CM23" s="29">
        <f t="shared" si="71"/>
        <v>1.7697603272405118</v>
      </c>
      <c r="CO23" s="29">
        <f t="shared" si="72"/>
        <v>0.6402640799030469</v>
      </c>
      <c r="CQ23" s="29">
        <f t="shared" si="73"/>
        <v>1.7076008208467104</v>
      </c>
      <c r="CR23" s="29">
        <f t="shared" si="74"/>
        <v>2.3285277194950351E-2</v>
      </c>
      <c r="CS23" s="29">
        <f t="shared" si="75"/>
        <v>0.15535351752140525</v>
      </c>
      <c r="CT23" s="29">
        <f t="shared" si="76"/>
        <v>0.25888562266167825</v>
      </c>
      <c r="CU23" s="29">
        <f t="shared" si="77"/>
        <v>3.3832599118942732E-3</v>
      </c>
      <c r="CV23" s="29">
        <f t="shared" si="78"/>
        <v>0.54584611109457026</v>
      </c>
      <c r="CW23" s="29">
        <f t="shared" si="79"/>
        <v>3.9409815718988397E-2</v>
      </c>
      <c r="CX23" s="29">
        <f t="shared" si="80"/>
        <v>4.6790117281849137E-3</v>
      </c>
      <c r="CY23" s="29">
        <f t="shared" si="81"/>
        <v>0</v>
      </c>
      <c r="CZ23" s="29">
        <f t="shared" si="82"/>
        <v>0</v>
      </c>
      <c r="DA23" s="29">
        <f t="shared" si="83"/>
        <v>9.8685379168963853E-4</v>
      </c>
      <c r="DB23" s="29">
        <f t="shared" si="84"/>
        <v>2.7394302904700711</v>
      </c>
      <c r="DC23" s="29">
        <f t="shared" si="85"/>
        <v>2.1902364228331699</v>
      </c>
      <c r="DD23" s="29">
        <f t="shared" si="86"/>
        <v>1.8700247567391417</v>
      </c>
      <c r="DE23" s="29">
        <f t="shared" si="87"/>
        <v>2.5500131114073423E-2</v>
      </c>
      <c r="DF23" s="29">
        <f t="shared" si="88"/>
        <v>0.22684062166042188</v>
      </c>
      <c r="DG23" s="29">
        <f t="shared" si="89"/>
        <v>1.8955248878532152</v>
      </c>
      <c r="DH23" s="29">
        <f t="shared" si="90"/>
        <v>0.1299752432608583</v>
      </c>
      <c r="DI23" s="29">
        <f t="shared" si="91"/>
        <v>9.6865378399563579E-2</v>
      </c>
      <c r="DJ23" s="29">
        <f t="shared" si="92"/>
        <v>0.56702072010145199</v>
      </c>
      <c r="DK23" s="29">
        <f t="shared" si="93"/>
        <v>7.4101390869421788E-3</v>
      </c>
      <c r="DL23" s="29">
        <f t="shared" si="94"/>
        <v>1.1955320337811686</v>
      </c>
      <c r="DM23" s="29">
        <f t="shared" si="95"/>
        <v>8.6316813804871578E-2</v>
      </c>
      <c r="DN23" s="29">
        <f t="shared" si="96"/>
        <v>2.0496283819868347E-2</v>
      </c>
      <c r="DO23" s="29">
        <f t="shared" si="97"/>
        <v>0</v>
      </c>
      <c r="DP23" s="29">
        <f t="shared" si="98"/>
        <v>0</v>
      </c>
      <c r="DQ23" s="29">
        <f t="shared" si="99"/>
        <v>1.4409620790464426E-3</v>
      </c>
      <c r="DR23" s="31">
        <f t="shared" si="100"/>
        <v>4.0005824621869861</v>
      </c>
      <c r="DT23" s="29">
        <f t="shared" si="101"/>
        <v>2.0496283819868347E-2</v>
      </c>
      <c r="DU23" s="29">
        <f t="shared" si="102"/>
        <v>2.5500131114073423E-2</v>
      </c>
      <c r="DV23" s="29">
        <f t="shared" si="103"/>
        <v>1.4409620790464426E-3</v>
      </c>
      <c r="DW23" s="31">
        <f t="shared" si="104"/>
        <v>7.4928132500648795E-2</v>
      </c>
      <c r="DX23" s="29">
        <f t="shared" si="105"/>
        <v>8.6316813804871578E-2</v>
      </c>
      <c r="DY23" s="29">
        <f t="shared" si="106"/>
        <v>0.79160890777498449</v>
      </c>
      <c r="DZ23" s="29">
        <f t="shared" si="107"/>
        <v>1.000291231093493</v>
      </c>
      <c r="EA23" s="29">
        <f t="shared" si="108"/>
        <v>3.7335222604872316</v>
      </c>
      <c r="EB23" s="29">
        <f t="shared" si="109"/>
        <v>3.6684253326687819</v>
      </c>
      <c r="EE23" s="29">
        <f t="shared" si="110"/>
        <v>0.44384674240626665</v>
      </c>
      <c r="EF23" s="29">
        <f t="shared" si="111"/>
        <v>0.39379071108190705</v>
      </c>
      <c r="EG23" s="29">
        <f t="shared" si="112"/>
        <v>-0.52239962298882758</v>
      </c>
      <c r="EH23" s="29">
        <f t="shared" si="113"/>
        <v>1.9898873653444311</v>
      </c>
      <c r="EI23" s="29" t="e">
        <f>125.9*1000/8.3144+(#REF!*10^9-10^5)*6.5*(10^-6)/8.3144</f>
        <v>#REF!</v>
      </c>
      <c r="EJ23" s="29">
        <f t="shared" si="114"/>
        <v>9.5899385326328908</v>
      </c>
      <c r="EK23" s="29" t="e">
        <f t="shared" si="115"/>
        <v>#REF!</v>
      </c>
      <c r="EL23" s="29" t="e">
        <f>#REF!</f>
        <v>#REF!</v>
      </c>
      <c r="EM23" s="29" t="e">
        <f>1/(0.000407-0.0000329*#REF!+0.00001202*P23+0.000056662*EA23-0.000306214*BT23-0.0006176*BW23+0.00018946*BT23/(BT23+BR23)+0.00025746*DJ23)</f>
        <v>#REF!</v>
      </c>
      <c r="EO23" s="29" t="e">
        <f t="shared" si="116"/>
        <v>#REF!</v>
      </c>
      <c r="EP23" s="29" t="e">
        <f>#REF!</f>
        <v>#REF!</v>
      </c>
      <c r="EQ23" s="31" t="e">
        <f t="shared" si="117"/>
        <v>#REF!</v>
      </c>
      <c r="ER23" s="31" t="e">
        <f>2064.1+31.52*DF23-12.28*DM23-289.6*DQ23+1.544*LN(DQ23)-177.24*(DF23-0.17145)^2-371.87*(DF23-0.17145)*(DM23-0.07365)+0.321067*#REF!-343.43*LN(#REF!)</f>
        <v>#REF!</v>
      </c>
      <c r="ES23" s="31" t="e">
        <f t="shared" si="118"/>
        <v>#REF!</v>
      </c>
      <c r="ET23" s="31">
        <f t="shared" si="119"/>
        <v>0.70847693851391802</v>
      </c>
      <c r="EU23" s="31" t="e">
        <f>(5573.8+587.9*#REF!-61*#REF!^2)/(5.3-0.633*LN(ET23)-3.97*EF23+0.06*EG23+24.7*BU23^2+0.081*P23+0.156*#REF!)</f>
        <v>#REF!</v>
      </c>
    </row>
    <row r="24" spans="1:151" s="29" customFormat="1">
      <c r="A24" s="29" t="s">
        <v>33</v>
      </c>
      <c r="B24" s="29">
        <v>9</v>
      </c>
      <c r="C24" s="38">
        <v>1855</v>
      </c>
      <c r="D24">
        <v>45.3</v>
      </c>
      <c r="E24">
        <v>3.6</v>
      </c>
      <c r="F24">
        <v>14.48</v>
      </c>
      <c r="G24">
        <v>13.8</v>
      </c>
      <c r="H24">
        <v>0.15</v>
      </c>
      <c r="I24">
        <v>9.8000000000000007</v>
      </c>
      <c r="J24">
        <v>9</v>
      </c>
      <c r="K24">
        <v>2.8</v>
      </c>
      <c r="L24">
        <v>0.59</v>
      </c>
      <c r="M24" s="30">
        <v>0</v>
      </c>
      <c r="N24">
        <v>0</v>
      </c>
      <c r="O24">
        <v>0.48</v>
      </c>
      <c r="P24">
        <v>0</v>
      </c>
      <c r="Q24" s="29">
        <f t="shared" si="13"/>
        <v>100</v>
      </c>
      <c r="S24">
        <v>51.3</v>
      </c>
      <c r="T24">
        <v>0.93</v>
      </c>
      <c r="U24">
        <v>5.28</v>
      </c>
      <c r="V24">
        <v>18.600000000000001</v>
      </c>
      <c r="W24">
        <v>0.24</v>
      </c>
      <c r="X24">
        <v>22</v>
      </c>
      <c r="Y24">
        <v>2.21</v>
      </c>
      <c r="Z24">
        <v>0.28999999999999998</v>
      </c>
      <c r="AA24">
        <v>0</v>
      </c>
      <c r="AB24" s="30">
        <v>0</v>
      </c>
      <c r="AC24">
        <v>0.05</v>
      </c>
      <c r="AD24" s="30">
        <v>0</v>
      </c>
      <c r="AE24" s="29">
        <f t="shared" si="14"/>
        <v>100.89999999999999</v>
      </c>
      <c r="AF24" s="29">
        <f t="shared" si="15"/>
        <v>0.323312888001273</v>
      </c>
      <c r="AG24" s="29">
        <f t="shared" si="16"/>
        <v>0.27708236891572313</v>
      </c>
      <c r="AH24" s="7" t="str">
        <f t="shared" si="17"/>
        <v/>
      </c>
      <c r="AI24" s="29" t="str">
        <f t="shared" si="18"/>
        <v/>
      </c>
      <c r="AJ24" s="40" t="e">
        <f t="shared" si="19"/>
        <v>#REF!</v>
      </c>
      <c r="AK24" s="41">
        <f t="shared" ca="1" si="20"/>
        <v>1237.4294787868832</v>
      </c>
      <c r="AL24" s="40">
        <f t="shared" ca="1" si="21"/>
        <v>1335.7973390215373</v>
      </c>
      <c r="AM24" s="94">
        <f t="shared" ca="1" si="22"/>
        <v>1237.4294787868832</v>
      </c>
      <c r="AN24" s="94">
        <f t="shared" ca="1" si="23"/>
        <v>1.4891529709700657</v>
      </c>
      <c r="AO24" s="90">
        <f t="shared" si="24"/>
        <v>1.4058409558011049</v>
      </c>
      <c r="AP24" s="90">
        <f t="shared" si="25"/>
        <v>1.0707226519337016</v>
      </c>
      <c r="AR24" s="40" t="e">
        <f t="shared" si="26"/>
        <v>#REF!</v>
      </c>
      <c r="AS24" s="40">
        <f t="shared" ca="1" si="27"/>
        <v>1.4891529709700657</v>
      </c>
      <c r="AT24" s="40">
        <f t="shared" ca="1" si="28"/>
        <v>1.0727374936506384</v>
      </c>
      <c r="AU24" s="64"/>
      <c r="AV24" s="126">
        <f t="shared" si="29"/>
        <v>0.60039525691699613</v>
      </c>
      <c r="AX24" s="29">
        <f t="shared" si="30"/>
        <v>0.47420762953122036</v>
      </c>
      <c r="AY24" s="29">
        <f t="shared" si="31"/>
        <v>0.78982574240552161</v>
      </c>
      <c r="AZ24" s="29">
        <f t="shared" si="32"/>
        <v>55.867433750295881</v>
      </c>
      <c r="BA24" s="29">
        <f t="shared" si="33"/>
        <v>67.829574527491658</v>
      </c>
      <c r="BB24" s="29">
        <f t="shared" si="34"/>
        <v>0.75394071329781653</v>
      </c>
      <c r="BC24" s="29">
        <f t="shared" si="35"/>
        <v>4.5068278441839388E-2</v>
      </c>
      <c r="BD24" s="29">
        <f t="shared" si="36"/>
        <v>0.28403016839772072</v>
      </c>
      <c r="BE24" s="29">
        <f t="shared" si="37"/>
        <v>0.19207642971672903</v>
      </c>
      <c r="BF24" s="29">
        <f t="shared" si="38"/>
        <v>2.1145374449339205E-3</v>
      </c>
      <c r="BG24" s="29">
        <f t="shared" si="39"/>
        <v>0.24314963130576314</v>
      </c>
      <c r="BH24" s="29">
        <f t="shared" si="40"/>
        <v>0.16049246220402516</v>
      </c>
      <c r="BI24" s="29">
        <f t="shared" si="41"/>
        <v>9.0353329923570758E-2</v>
      </c>
      <c r="BJ24" s="29">
        <f t="shared" si="42"/>
        <v>1.2527071213214998E-2</v>
      </c>
      <c r="BK24" s="29">
        <f t="shared" si="43"/>
        <v>0</v>
      </c>
      <c r="BL24" s="29">
        <f t="shared" si="44"/>
        <v>0</v>
      </c>
      <c r="BM24" s="29">
        <f t="shared" si="45"/>
        <v>6.7635641164742093E-3</v>
      </c>
      <c r="BN24" s="29">
        <f t="shared" si="46"/>
        <v>1.7905161860620877</v>
      </c>
      <c r="BO24" s="29">
        <f t="shared" si="47"/>
        <v>0.42107450307722211</v>
      </c>
      <c r="BP24" s="29">
        <f t="shared" si="48"/>
        <v>2.5170550700777974E-2</v>
      </c>
      <c r="BQ24" s="29">
        <f t="shared" si="49"/>
        <v>0.15863032716972697</v>
      </c>
      <c r="BR24" s="29">
        <f t="shared" si="50"/>
        <v>0.10727433307328316</v>
      </c>
      <c r="BS24" s="29">
        <f t="shared" si="51"/>
        <v>1.1809652777194147E-3</v>
      </c>
      <c r="BT24" s="29">
        <f t="shared" si="52"/>
        <v>0.13579862231825238</v>
      </c>
      <c r="BU24" s="29">
        <f t="shared" si="53"/>
        <v>8.9634745250194534E-2</v>
      </c>
      <c r="BV24" s="29">
        <f t="shared" si="54"/>
        <v>5.0462168746034264E-2</v>
      </c>
      <c r="BW24" s="29">
        <f t="shared" si="55"/>
        <v>6.9963462551913573E-3</v>
      </c>
      <c r="BX24" s="29">
        <f t="shared" si="56"/>
        <v>0</v>
      </c>
      <c r="BY24" s="29">
        <f t="shared" si="57"/>
        <v>0</v>
      </c>
      <c r="BZ24" s="29">
        <f t="shared" si="58"/>
        <v>3.7774381315979215E-3</v>
      </c>
      <c r="CA24" s="29">
        <f t="shared" si="59"/>
        <v>1</v>
      </c>
      <c r="CB24" s="29">
        <f t="shared" si="60"/>
        <v>0.85380041042335519</v>
      </c>
      <c r="CC24" s="29">
        <f t="shared" si="61"/>
        <v>1.1642638597475176E-2</v>
      </c>
      <c r="CD24" s="29">
        <f t="shared" si="62"/>
        <v>5.1784505840468419E-2</v>
      </c>
      <c r="CE24" s="29">
        <f t="shared" si="63"/>
        <v>0.25888562266167825</v>
      </c>
      <c r="CF24" s="29">
        <f t="shared" si="64"/>
        <v>3.3832599118942732E-3</v>
      </c>
      <c r="CG24" s="29">
        <f t="shared" si="65"/>
        <v>0.54584611109457026</v>
      </c>
      <c r="CH24" s="29">
        <f t="shared" si="66"/>
        <v>3.9409815718988397E-2</v>
      </c>
      <c r="CI24" s="29">
        <f t="shared" si="67"/>
        <v>4.6790117281849137E-3</v>
      </c>
      <c r="CJ24" s="29">
        <f t="shared" si="68"/>
        <v>0</v>
      </c>
      <c r="CK24" s="29">
        <f t="shared" si="69"/>
        <v>0</v>
      </c>
      <c r="CL24" s="29">
        <f t="shared" si="70"/>
        <v>3.2895126389654618E-4</v>
      </c>
      <c r="CM24" s="29">
        <f t="shared" si="71"/>
        <v>1.7697603272405118</v>
      </c>
      <c r="CO24" s="29">
        <f t="shared" si="72"/>
        <v>0.6402640799030469</v>
      </c>
      <c r="CQ24" s="29">
        <f t="shared" si="73"/>
        <v>1.7076008208467104</v>
      </c>
      <c r="CR24" s="29">
        <f t="shared" si="74"/>
        <v>2.3285277194950351E-2</v>
      </c>
      <c r="CS24" s="29">
        <f t="shared" si="75"/>
        <v>0.15535351752140525</v>
      </c>
      <c r="CT24" s="29">
        <f t="shared" si="76"/>
        <v>0.25888562266167825</v>
      </c>
      <c r="CU24" s="29">
        <f t="shared" si="77"/>
        <v>3.3832599118942732E-3</v>
      </c>
      <c r="CV24" s="29">
        <f t="shared" si="78"/>
        <v>0.54584611109457026</v>
      </c>
      <c r="CW24" s="29">
        <f t="shared" si="79"/>
        <v>3.9409815718988397E-2</v>
      </c>
      <c r="CX24" s="29">
        <f t="shared" si="80"/>
        <v>4.6790117281849137E-3</v>
      </c>
      <c r="CY24" s="29">
        <f t="shared" si="81"/>
        <v>0</v>
      </c>
      <c r="CZ24" s="29">
        <f t="shared" si="82"/>
        <v>0</v>
      </c>
      <c r="DA24" s="29">
        <f t="shared" si="83"/>
        <v>9.8685379168963853E-4</v>
      </c>
      <c r="DB24" s="29">
        <f t="shared" si="84"/>
        <v>2.7394302904700711</v>
      </c>
      <c r="DC24" s="29">
        <f t="shared" si="85"/>
        <v>2.1902364228331699</v>
      </c>
      <c r="DD24" s="29">
        <f t="shared" si="86"/>
        <v>1.8700247567391417</v>
      </c>
      <c r="DE24" s="29">
        <f t="shared" si="87"/>
        <v>2.5500131114073423E-2</v>
      </c>
      <c r="DF24" s="29">
        <f t="shared" si="88"/>
        <v>0.22684062166042188</v>
      </c>
      <c r="DG24" s="29">
        <f t="shared" si="89"/>
        <v>1.8955248878532152</v>
      </c>
      <c r="DH24" s="29">
        <f t="shared" si="90"/>
        <v>0.1299752432608583</v>
      </c>
      <c r="DI24" s="29">
        <f t="shared" si="91"/>
        <v>9.6865378399563579E-2</v>
      </c>
      <c r="DJ24" s="29">
        <f t="shared" si="92"/>
        <v>0.56702072010145199</v>
      </c>
      <c r="DK24" s="29">
        <f t="shared" si="93"/>
        <v>7.4101390869421788E-3</v>
      </c>
      <c r="DL24" s="29">
        <f t="shared" si="94"/>
        <v>1.1955320337811686</v>
      </c>
      <c r="DM24" s="29">
        <f t="shared" si="95"/>
        <v>8.6316813804871578E-2</v>
      </c>
      <c r="DN24" s="29">
        <f t="shared" si="96"/>
        <v>2.0496283819868347E-2</v>
      </c>
      <c r="DO24" s="29">
        <f t="shared" si="97"/>
        <v>0</v>
      </c>
      <c r="DP24" s="29">
        <f t="shared" si="98"/>
        <v>0</v>
      </c>
      <c r="DQ24" s="29">
        <f t="shared" si="99"/>
        <v>1.4409620790464426E-3</v>
      </c>
      <c r="DR24" s="31">
        <f t="shared" si="100"/>
        <v>4.0005824621869861</v>
      </c>
      <c r="DT24" s="29">
        <f t="shared" si="101"/>
        <v>2.0496283819868347E-2</v>
      </c>
      <c r="DU24" s="29">
        <f t="shared" si="102"/>
        <v>2.5500131114073423E-2</v>
      </c>
      <c r="DV24" s="29">
        <f t="shared" si="103"/>
        <v>1.4409620790464426E-3</v>
      </c>
      <c r="DW24" s="31">
        <f t="shared" si="104"/>
        <v>7.4928132500648795E-2</v>
      </c>
      <c r="DX24" s="29">
        <f t="shared" si="105"/>
        <v>8.6316813804871578E-2</v>
      </c>
      <c r="DY24" s="29">
        <f t="shared" si="106"/>
        <v>0.79160890777498449</v>
      </c>
      <c r="DZ24" s="29">
        <f t="shared" si="107"/>
        <v>1.000291231093493</v>
      </c>
      <c r="EA24" s="29">
        <f t="shared" si="108"/>
        <v>4.3152970482475297</v>
      </c>
      <c r="EB24" s="29">
        <f t="shared" si="109"/>
        <v>3.3656241123621742</v>
      </c>
      <c r="EE24" s="29">
        <f t="shared" si="110"/>
        <v>0.42107450307722211</v>
      </c>
      <c r="EF24" s="29">
        <f t="shared" si="111"/>
        <v>0.33388866591944949</v>
      </c>
      <c r="EG24" s="29">
        <f t="shared" si="112"/>
        <v>-0.78298376218222498</v>
      </c>
      <c r="EH24" s="29">
        <f t="shared" si="113"/>
        <v>2.8900702601971009</v>
      </c>
      <c r="EI24" s="29" t="e">
        <f>125.9*1000/8.3144+(#REF!*10^9-10^5)*6.5*(10^-6)/8.3144</f>
        <v>#REF!</v>
      </c>
      <c r="EJ24" s="29">
        <f t="shared" si="114"/>
        <v>10.266904272484517</v>
      </c>
      <c r="EK24" s="29" t="e">
        <f t="shared" si="115"/>
        <v>#REF!</v>
      </c>
      <c r="EL24" s="29" t="e">
        <f>#REF!</f>
        <v>#REF!</v>
      </c>
      <c r="EM24" s="29" t="e">
        <f>1/(0.000407-0.0000329*#REF!+0.00001202*P24+0.000056662*EA24-0.000306214*BT24-0.0006176*BW24+0.00018946*BT24/(BT24+BR24)+0.00025746*DJ24)</f>
        <v>#REF!</v>
      </c>
      <c r="EO24" s="29" t="e">
        <f t="shared" si="116"/>
        <v>#REF!</v>
      </c>
      <c r="EP24" s="29" t="e">
        <f>#REF!</f>
        <v>#REF!</v>
      </c>
      <c r="EQ24" s="31" t="e">
        <f t="shared" si="117"/>
        <v>#REF!</v>
      </c>
      <c r="ER24" s="31" t="e">
        <f>2064.1+31.52*DF24-12.28*DM24-289.6*DQ24+1.544*LN(DQ24)-177.24*(DF24-0.17145)^2-371.87*(DF24-0.17145)*(DM24-0.07365)+0.321067*#REF!-343.43*LN(#REF!)</f>
        <v>#REF!</v>
      </c>
      <c r="ES24" s="31" t="e">
        <f t="shared" si="118"/>
        <v>#REF!</v>
      </c>
      <c r="ET24" s="31">
        <f t="shared" si="119"/>
        <v>0.55867433750295881</v>
      </c>
      <c r="EU24" s="31" t="e">
        <f>(5573.8+587.9*#REF!-61*#REF!^2)/(5.3-0.633*LN(ET24)-3.97*EF24+0.06*EG24+24.7*BU24^2+0.081*P24+0.156*#REF!)</f>
        <v>#REF!</v>
      </c>
    </row>
    <row r="25" spans="1:151" s="29" customFormat="1">
      <c r="A25" s="29" t="s">
        <v>34</v>
      </c>
      <c r="B25" s="29">
        <v>30.14</v>
      </c>
      <c r="C25" s="38">
        <v>50006</v>
      </c>
      <c r="D25">
        <v>46.91</v>
      </c>
      <c r="E25">
        <v>0.64</v>
      </c>
      <c r="F25">
        <v>12.46</v>
      </c>
      <c r="G25">
        <v>8.86</v>
      </c>
      <c r="H25">
        <v>0.17</v>
      </c>
      <c r="I25">
        <v>18.22</v>
      </c>
      <c r="J25">
        <v>10.86</v>
      </c>
      <c r="K25">
        <v>0.82</v>
      </c>
      <c r="L25">
        <v>0.34</v>
      </c>
      <c r="M25" s="30">
        <v>0</v>
      </c>
      <c r="N25">
        <v>0.43</v>
      </c>
      <c r="O25">
        <v>0</v>
      </c>
      <c r="P25">
        <v>0</v>
      </c>
      <c r="Q25" s="29">
        <f t="shared" si="13"/>
        <v>99.710000000000008</v>
      </c>
      <c r="S25">
        <v>51.3</v>
      </c>
      <c r="T25">
        <v>0.93</v>
      </c>
      <c r="U25">
        <v>5.28</v>
      </c>
      <c r="V25">
        <v>18.600000000000001</v>
      </c>
      <c r="W25">
        <v>0.24</v>
      </c>
      <c r="X25">
        <v>22</v>
      </c>
      <c r="Y25">
        <v>2.21</v>
      </c>
      <c r="Z25">
        <v>0.28999999999999998</v>
      </c>
      <c r="AA25">
        <v>0</v>
      </c>
      <c r="AB25" s="30">
        <v>0</v>
      </c>
      <c r="AC25">
        <v>0.05</v>
      </c>
      <c r="AD25" s="30">
        <v>0</v>
      </c>
      <c r="AE25" s="29">
        <f t="shared" si="14"/>
        <v>100.89999999999999</v>
      </c>
      <c r="AF25" s="29">
        <f t="shared" si="15"/>
        <v>0.32244137721132582</v>
      </c>
      <c r="AG25" s="29">
        <f t="shared" si="16"/>
        <v>1.4161795954954259</v>
      </c>
      <c r="AH25" s="7" t="str">
        <f t="shared" si="17"/>
        <v/>
      </c>
      <c r="AI25" s="29" t="str">
        <f t="shared" si="18"/>
        <v/>
      </c>
      <c r="AJ25" s="40" t="e">
        <f t="shared" si="19"/>
        <v>#REF!</v>
      </c>
      <c r="AK25" s="41">
        <f t="shared" ca="1" si="20"/>
        <v>1285.580934547384</v>
      </c>
      <c r="AL25" s="40">
        <f t="shared" ca="1" si="21"/>
        <v>1494.0469237269531</v>
      </c>
      <c r="AM25" s="94">
        <f t="shared" ca="1" si="22"/>
        <v>1285.580934547384</v>
      </c>
      <c r="AN25" s="94">
        <f t="shared" ca="1" si="23"/>
        <v>1.8762408430008262</v>
      </c>
      <c r="AO25" s="90">
        <f t="shared" si="24"/>
        <v>2.1574721219903692</v>
      </c>
      <c r="AP25" s="90">
        <f t="shared" si="25"/>
        <v>1.2587678972712679</v>
      </c>
      <c r="AR25" s="40" t="e">
        <f t="shared" si="26"/>
        <v>#REF!</v>
      </c>
      <c r="AS25" s="40">
        <f t="shared" ca="1" si="27"/>
        <v>1.8762408430008262</v>
      </c>
      <c r="AT25" s="40">
        <f t="shared" ca="1" si="28"/>
        <v>1.3074876377244071</v>
      </c>
      <c r="AU25" s="64"/>
      <c r="AV25" s="126">
        <f t="shared" si="29"/>
        <v>1.7386209727067516</v>
      </c>
      <c r="AX25" s="29">
        <f t="shared" si="30"/>
        <v>0.47420762953122036</v>
      </c>
      <c r="AY25" s="29">
        <f t="shared" si="31"/>
        <v>0.27274928634557755</v>
      </c>
      <c r="AZ25" s="29">
        <f t="shared" si="32"/>
        <v>78.567387576289633</v>
      </c>
      <c r="BA25" s="29">
        <f t="shared" si="33"/>
        <v>67.829574527491658</v>
      </c>
      <c r="BB25" s="29">
        <f t="shared" si="34"/>
        <v>0.78073639869316935</v>
      </c>
      <c r="BC25" s="29">
        <f t="shared" si="35"/>
        <v>8.0121383896603355E-3</v>
      </c>
      <c r="BD25" s="29">
        <f t="shared" si="36"/>
        <v>0.24440717529251382</v>
      </c>
      <c r="BE25" s="29">
        <f t="shared" si="37"/>
        <v>0.12331863531088544</v>
      </c>
      <c r="BF25" s="29">
        <f t="shared" si="38"/>
        <v>2.3964757709251101E-3</v>
      </c>
      <c r="BG25" s="29">
        <f t="shared" si="39"/>
        <v>0.45205982473377593</v>
      </c>
      <c r="BH25" s="29">
        <f t="shared" si="40"/>
        <v>0.19366090439285702</v>
      </c>
      <c r="BI25" s="29">
        <f t="shared" si="41"/>
        <v>2.6460618049045721E-2</v>
      </c>
      <c r="BJ25" s="29">
        <f t="shared" si="42"/>
        <v>7.2189901906662707E-3</v>
      </c>
      <c r="BK25" s="29">
        <f t="shared" si="43"/>
        <v>0</v>
      </c>
      <c r="BL25" s="29">
        <f t="shared" si="44"/>
        <v>5.6579617390205934E-3</v>
      </c>
      <c r="BM25" s="29">
        <f t="shared" si="45"/>
        <v>0</v>
      </c>
      <c r="BN25" s="29">
        <f t="shared" si="46"/>
        <v>1.8439291225625196</v>
      </c>
      <c r="BO25" s="29">
        <f t="shared" si="47"/>
        <v>0.42340911542639731</v>
      </c>
      <c r="BP25" s="29">
        <f t="shared" si="48"/>
        <v>4.3451444481368232E-3</v>
      </c>
      <c r="BQ25" s="29">
        <f t="shared" si="49"/>
        <v>0.13254694678983087</v>
      </c>
      <c r="BR25" s="29">
        <f t="shared" si="50"/>
        <v>6.687818626103631E-2</v>
      </c>
      <c r="BS25" s="29">
        <f t="shared" si="51"/>
        <v>1.2996572056927617E-3</v>
      </c>
      <c r="BT25" s="29">
        <f t="shared" si="52"/>
        <v>0.24516117197907564</v>
      </c>
      <c r="BU25" s="29">
        <f t="shared" si="53"/>
        <v>0.10502621929617624</v>
      </c>
      <c r="BV25" s="29">
        <f t="shared" si="54"/>
        <v>1.4350127521318845E-2</v>
      </c>
      <c r="BW25" s="29">
        <f t="shared" si="55"/>
        <v>3.9150041627597897E-3</v>
      </c>
      <c r="BX25" s="29">
        <f t="shared" si="56"/>
        <v>0</v>
      </c>
      <c r="BY25" s="29">
        <f t="shared" si="57"/>
        <v>3.0684269095754011E-3</v>
      </c>
      <c r="BZ25" s="29">
        <f t="shared" si="58"/>
        <v>0</v>
      </c>
      <c r="CA25" s="29">
        <f t="shared" si="59"/>
        <v>1</v>
      </c>
      <c r="CB25" s="29">
        <f t="shared" si="60"/>
        <v>0.85380041042335519</v>
      </c>
      <c r="CC25" s="29">
        <f t="shared" si="61"/>
        <v>1.1642638597475176E-2</v>
      </c>
      <c r="CD25" s="29">
        <f t="shared" si="62"/>
        <v>5.1784505840468419E-2</v>
      </c>
      <c r="CE25" s="29">
        <f t="shared" si="63"/>
        <v>0.25888562266167825</v>
      </c>
      <c r="CF25" s="29">
        <f t="shared" si="64"/>
        <v>3.3832599118942732E-3</v>
      </c>
      <c r="CG25" s="29">
        <f t="shared" si="65"/>
        <v>0.54584611109457026</v>
      </c>
      <c r="CH25" s="29">
        <f t="shared" si="66"/>
        <v>3.9409815718988397E-2</v>
      </c>
      <c r="CI25" s="29">
        <f t="shared" si="67"/>
        <v>4.6790117281849137E-3</v>
      </c>
      <c r="CJ25" s="29">
        <f t="shared" si="68"/>
        <v>0</v>
      </c>
      <c r="CK25" s="29">
        <f t="shared" si="69"/>
        <v>0</v>
      </c>
      <c r="CL25" s="29">
        <f t="shared" si="70"/>
        <v>3.2895126389654618E-4</v>
      </c>
      <c r="CM25" s="29">
        <f t="shared" si="71"/>
        <v>1.7697603272405118</v>
      </c>
      <c r="CO25" s="29">
        <f t="shared" si="72"/>
        <v>0.6402640799030469</v>
      </c>
      <c r="CQ25" s="29">
        <f t="shared" si="73"/>
        <v>1.7076008208467104</v>
      </c>
      <c r="CR25" s="29">
        <f t="shared" si="74"/>
        <v>2.3285277194950351E-2</v>
      </c>
      <c r="CS25" s="29">
        <f t="shared" si="75"/>
        <v>0.15535351752140525</v>
      </c>
      <c r="CT25" s="29">
        <f t="shared" si="76"/>
        <v>0.25888562266167825</v>
      </c>
      <c r="CU25" s="29">
        <f t="shared" si="77"/>
        <v>3.3832599118942732E-3</v>
      </c>
      <c r="CV25" s="29">
        <f t="shared" si="78"/>
        <v>0.54584611109457026</v>
      </c>
      <c r="CW25" s="29">
        <f t="shared" si="79"/>
        <v>3.9409815718988397E-2</v>
      </c>
      <c r="CX25" s="29">
        <f t="shared" si="80"/>
        <v>4.6790117281849137E-3</v>
      </c>
      <c r="CY25" s="29">
        <f t="shared" si="81"/>
        <v>0</v>
      </c>
      <c r="CZ25" s="29">
        <f t="shared" si="82"/>
        <v>0</v>
      </c>
      <c r="DA25" s="29">
        <f t="shared" si="83"/>
        <v>9.8685379168963853E-4</v>
      </c>
      <c r="DB25" s="29">
        <f t="shared" si="84"/>
        <v>2.7394302904700711</v>
      </c>
      <c r="DC25" s="29">
        <f t="shared" si="85"/>
        <v>2.1902364228331699</v>
      </c>
      <c r="DD25" s="29">
        <f t="shared" si="86"/>
        <v>1.8700247567391417</v>
      </c>
      <c r="DE25" s="29">
        <f t="shared" si="87"/>
        <v>2.5500131114073423E-2</v>
      </c>
      <c r="DF25" s="29">
        <f t="shared" si="88"/>
        <v>0.22684062166042188</v>
      </c>
      <c r="DG25" s="29">
        <f t="shared" si="89"/>
        <v>1.8955248878532152</v>
      </c>
      <c r="DH25" s="29">
        <f t="shared" si="90"/>
        <v>0.1299752432608583</v>
      </c>
      <c r="DI25" s="29">
        <f t="shared" si="91"/>
        <v>9.6865378399563579E-2</v>
      </c>
      <c r="DJ25" s="29">
        <f t="shared" si="92"/>
        <v>0.56702072010145199</v>
      </c>
      <c r="DK25" s="29">
        <f t="shared" si="93"/>
        <v>7.4101390869421788E-3</v>
      </c>
      <c r="DL25" s="29">
        <f t="shared" si="94"/>
        <v>1.1955320337811686</v>
      </c>
      <c r="DM25" s="29">
        <f t="shared" si="95"/>
        <v>8.6316813804871578E-2</v>
      </c>
      <c r="DN25" s="29">
        <f t="shared" si="96"/>
        <v>2.0496283819868347E-2</v>
      </c>
      <c r="DO25" s="29">
        <f t="shared" si="97"/>
        <v>0</v>
      </c>
      <c r="DP25" s="29">
        <f t="shared" si="98"/>
        <v>0</v>
      </c>
      <c r="DQ25" s="29">
        <f t="shared" si="99"/>
        <v>1.4409620790464426E-3</v>
      </c>
      <c r="DR25" s="31">
        <f t="shared" si="100"/>
        <v>4.0005824621869861</v>
      </c>
      <c r="DT25" s="29">
        <f t="shared" si="101"/>
        <v>2.0496283819868347E-2</v>
      </c>
      <c r="DU25" s="29">
        <f t="shared" si="102"/>
        <v>2.5500131114073423E-2</v>
      </c>
      <c r="DV25" s="29">
        <f t="shared" si="103"/>
        <v>1.4409620790464426E-3</v>
      </c>
      <c r="DW25" s="31">
        <f t="shared" si="104"/>
        <v>7.4928132500648795E-2</v>
      </c>
      <c r="DX25" s="29">
        <f t="shared" si="105"/>
        <v>8.6316813804871578E-2</v>
      </c>
      <c r="DY25" s="29">
        <f t="shared" si="106"/>
        <v>0.79160890777498449</v>
      </c>
      <c r="DZ25" s="29">
        <f t="shared" si="107"/>
        <v>1.000291231093493</v>
      </c>
      <c r="EA25" s="29">
        <f t="shared" si="108"/>
        <v>3.806084086655567</v>
      </c>
      <c r="EB25" s="29">
        <f t="shared" si="109"/>
        <v>3.4702968532113645</v>
      </c>
      <c r="EE25" s="29">
        <f t="shared" si="110"/>
        <v>0.42340911542639731</v>
      </c>
      <c r="EF25" s="29">
        <f t="shared" si="111"/>
        <v>0.41836523474198095</v>
      </c>
      <c r="EG25" s="29">
        <f t="shared" si="112"/>
        <v>-0.52816088503359748</v>
      </c>
      <c r="EH25" s="29">
        <f t="shared" si="113"/>
        <v>1.8489116506665491</v>
      </c>
      <c r="EI25" s="29" t="e">
        <f>125.9*1000/8.3144+(#REF!*10^9-10^5)*6.5*(10^-6)/8.3144</f>
        <v>#REF!</v>
      </c>
      <c r="EJ25" s="29">
        <f t="shared" si="114"/>
        <v>9.5698085397820183</v>
      </c>
      <c r="EK25" s="29" t="e">
        <f t="shared" si="115"/>
        <v>#REF!</v>
      </c>
      <c r="EL25" s="29" t="e">
        <f>#REF!</f>
        <v>#REF!</v>
      </c>
      <c r="EM25" s="29" t="e">
        <f>1/(0.000407-0.0000329*#REF!+0.00001202*P25+0.000056662*EA25-0.000306214*BT25-0.0006176*BW25+0.00018946*BT25/(BT25+BR25)+0.00025746*DJ25)</f>
        <v>#REF!</v>
      </c>
      <c r="EO25" s="29" t="e">
        <f t="shared" si="116"/>
        <v>#REF!</v>
      </c>
      <c r="EP25" s="29" t="e">
        <f>#REF!</f>
        <v>#REF!</v>
      </c>
      <c r="EQ25" s="31" t="e">
        <f t="shared" si="117"/>
        <v>#REF!</v>
      </c>
      <c r="ER25" s="31" t="e">
        <f>2064.1+31.52*DF25-12.28*DM25-289.6*DQ25+1.544*LN(DQ25)-177.24*(DF25-0.17145)^2-371.87*(DF25-0.17145)*(DM25-0.07365)+0.321067*#REF!-343.43*LN(#REF!)</f>
        <v>#REF!</v>
      </c>
      <c r="ES25" s="31" t="e">
        <f t="shared" si="118"/>
        <v>#REF!</v>
      </c>
      <c r="ET25" s="31">
        <f t="shared" si="119"/>
        <v>0.78567387576289638</v>
      </c>
      <c r="EU25" s="31" t="e">
        <f>(5573.8+587.9*#REF!-61*#REF!^2)/(5.3-0.633*LN(ET25)-3.97*EF25+0.06*EG25+24.7*BU25^2+0.081*P25+0.156*#REF!)</f>
        <v>#REF!</v>
      </c>
    </row>
    <row r="26" spans="1:151" s="29" customFormat="1">
      <c r="A26" s="29" t="s">
        <v>42</v>
      </c>
      <c r="B26" s="29" t="s">
        <v>28</v>
      </c>
      <c r="C26" s="38">
        <v>4590</v>
      </c>
      <c r="D26">
        <v>43.6</v>
      </c>
      <c r="E26">
        <v>0.65</v>
      </c>
      <c r="F26">
        <v>15.03</v>
      </c>
      <c r="G26">
        <v>7.74</v>
      </c>
      <c r="H26">
        <v>0.11</v>
      </c>
      <c r="I26">
        <v>12.7</v>
      </c>
      <c r="J26">
        <v>9.84</v>
      </c>
      <c r="K26">
        <v>2.41</v>
      </c>
      <c r="L26">
        <v>0.12</v>
      </c>
      <c r="M26" s="30">
        <v>0</v>
      </c>
      <c r="N26">
        <v>7.0000000000000007E-2</v>
      </c>
      <c r="O26">
        <v>0.21</v>
      </c>
      <c r="P26">
        <v>6.8</v>
      </c>
      <c r="Q26" s="29">
        <f t="shared" si="13"/>
        <v>92.47999999999999</v>
      </c>
      <c r="S26">
        <v>51.3</v>
      </c>
      <c r="T26">
        <v>0.93</v>
      </c>
      <c r="U26">
        <v>5.28</v>
      </c>
      <c r="V26">
        <v>18.600000000000001</v>
      </c>
      <c r="W26">
        <v>0.24</v>
      </c>
      <c r="X26">
        <v>22</v>
      </c>
      <c r="Y26">
        <v>2.21</v>
      </c>
      <c r="Z26">
        <v>0.28999999999999998</v>
      </c>
      <c r="AA26">
        <v>0</v>
      </c>
      <c r="AB26" s="30">
        <v>0</v>
      </c>
      <c r="AC26">
        <v>0.05</v>
      </c>
      <c r="AD26" s="30">
        <v>0</v>
      </c>
      <c r="AE26" s="29">
        <f t="shared" si="14"/>
        <v>100.89999999999999</v>
      </c>
      <c r="AF26" s="29">
        <f t="shared" si="15"/>
        <v>0.32233372230787227</v>
      </c>
      <c r="AG26" s="29">
        <f t="shared" si="16"/>
        <v>1.0649108160994567</v>
      </c>
      <c r="AH26" s="7" t="str">
        <f t="shared" si="17"/>
        <v/>
      </c>
      <c r="AI26" s="29" t="str">
        <f t="shared" si="18"/>
        <v/>
      </c>
      <c r="AJ26" s="40" t="e">
        <f t="shared" si="19"/>
        <v>#REF!</v>
      </c>
      <c r="AK26" s="41">
        <f t="shared" ca="1" si="20"/>
        <v>1098.2797000885801</v>
      </c>
      <c r="AL26" s="40">
        <f t="shared" ca="1" si="21"/>
        <v>1239.9106355203985</v>
      </c>
      <c r="AM26" s="94">
        <f t="shared" ca="1" si="22"/>
        <v>1098.2797000885801</v>
      </c>
      <c r="AN26" s="94">
        <f t="shared" ca="1" si="23"/>
        <v>1.5130886186427606</v>
      </c>
      <c r="AO26" s="90">
        <f t="shared" si="24"/>
        <v>1.5016408203592815</v>
      </c>
      <c r="AP26" s="90">
        <f t="shared" si="25"/>
        <v>1.0282770459081836</v>
      </c>
      <c r="AR26" s="40" t="e">
        <f t="shared" si="26"/>
        <v>#REF!</v>
      </c>
      <c r="AS26" s="40">
        <f t="shared" ca="1" si="27"/>
        <v>1.5130886186427606</v>
      </c>
      <c r="AT26" s="40">
        <f t="shared" ca="1" si="28"/>
        <v>0.70248873189976613</v>
      </c>
      <c r="AU26" s="64"/>
      <c r="AV26" s="126">
        <f t="shared" si="29"/>
        <v>1.3872445384073291</v>
      </c>
      <c r="AX26" s="29">
        <f t="shared" si="30"/>
        <v>0.47420762953122036</v>
      </c>
      <c r="AY26" s="29">
        <f t="shared" si="31"/>
        <v>0.34183420183124291</v>
      </c>
      <c r="AZ26" s="29">
        <f t="shared" si="32"/>
        <v>74.521831388033092</v>
      </c>
      <c r="BA26" s="29">
        <f t="shared" si="33"/>
        <v>67.829574527491658</v>
      </c>
      <c r="BB26" s="29">
        <f t="shared" si="34"/>
        <v>0.72564713244558066</v>
      </c>
      <c r="BC26" s="29">
        <f t="shared" si="35"/>
        <v>8.1373280519987778E-3</v>
      </c>
      <c r="BD26" s="29">
        <f t="shared" si="36"/>
        <v>0.29481860711448493</v>
      </c>
      <c r="BE26" s="29">
        <f t="shared" si="37"/>
        <v>0.10772982362373063</v>
      </c>
      <c r="BF26" s="29">
        <f t="shared" si="38"/>
        <v>1.5506607929515418E-3</v>
      </c>
      <c r="BG26" s="29">
        <f t="shared" si="39"/>
        <v>0.31510207322277467</v>
      </c>
      <c r="BH26" s="29">
        <f t="shared" si="40"/>
        <v>0.17547175867640083</v>
      </c>
      <c r="BI26" s="29">
        <f t="shared" si="41"/>
        <v>7.7768401827073411E-2</v>
      </c>
      <c r="BJ26" s="29">
        <f t="shared" si="42"/>
        <v>2.5478788908233894E-3</v>
      </c>
      <c r="BK26" s="29">
        <f t="shared" si="43"/>
        <v>0</v>
      </c>
      <c r="BL26" s="29">
        <f t="shared" si="44"/>
        <v>9.210635389103293E-4</v>
      </c>
      <c r="BM26" s="29">
        <f t="shared" si="45"/>
        <v>2.9590593009574668E-3</v>
      </c>
      <c r="BN26" s="29">
        <f t="shared" si="46"/>
        <v>1.7126537874856864</v>
      </c>
      <c r="BO26" s="29">
        <f t="shared" si="47"/>
        <v>0.42369750252378158</v>
      </c>
      <c r="BP26" s="29">
        <f t="shared" si="48"/>
        <v>4.7512977295574898E-3</v>
      </c>
      <c r="BQ26" s="29">
        <f t="shared" si="49"/>
        <v>0.1721413920716004</v>
      </c>
      <c r="BR26" s="29">
        <f t="shared" si="50"/>
        <v>6.290227739599763E-2</v>
      </c>
      <c r="BS26" s="29">
        <f t="shared" si="51"/>
        <v>9.0541404473115184E-4</v>
      </c>
      <c r="BT26" s="29">
        <f t="shared" si="52"/>
        <v>0.18398468828038494</v>
      </c>
      <c r="BU26" s="29">
        <f t="shared" si="53"/>
        <v>0.10245605968851854</v>
      </c>
      <c r="BV26" s="29">
        <f t="shared" si="54"/>
        <v>4.5408127664403018E-2</v>
      </c>
      <c r="BW26" s="29">
        <f t="shared" si="55"/>
        <v>1.4876788930960067E-3</v>
      </c>
      <c r="BX26" s="29">
        <f t="shared" si="56"/>
        <v>0</v>
      </c>
      <c r="BY26" s="29">
        <f t="shared" si="57"/>
        <v>5.377990260731708E-4</v>
      </c>
      <c r="BZ26" s="29">
        <f t="shared" si="58"/>
        <v>1.7277626818562109E-3</v>
      </c>
      <c r="CA26" s="29">
        <f t="shared" si="59"/>
        <v>1.0000000000000002</v>
      </c>
      <c r="CB26" s="29">
        <f t="shared" si="60"/>
        <v>0.85380041042335519</v>
      </c>
      <c r="CC26" s="29">
        <f t="shared" si="61"/>
        <v>1.1642638597475176E-2</v>
      </c>
      <c r="CD26" s="29">
        <f t="shared" si="62"/>
        <v>5.1784505840468419E-2</v>
      </c>
      <c r="CE26" s="29">
        <f t="shared" si="63"/>
        <v>0.25888562266167825</v>
      </c>
      <c r="CF26" s="29">
        <f t="shared" si="64"/>
        <v>3.3832599118942732E-3</v>
      </c>
      <c r="CG26" s="29">
        <f t="shared" si="65"/>
        <v>0.54584611109457026</v>
      </c>
      <c r="CH26" s="29">
        <f t="shared" si="66"/>
        <v>3.9409815718988397E-2</v>
      </c>
      <c r="CI26" s="29">
        <f t="shared" si="67"/>
        <v>4.6790117281849137E-3</v>
      </c>
      <c r="CJ26" s="29">
        <f t="shared" si="68"/>
        <v>0</v>
      </c>
      <c r="CK26" s="29">
        <f t="shared" si="69"/>
        <v>0</v>
      </c>
      <c r="CL26" s="29">
        <f t="shared" si="70"/>
        <v>3.2895126389654618E-4</v>
      </c>
      <c r="CM26" s="29">
        <f t="shared" si="71"/>
        <v>1.7697603272405118</v>
      </c>
      <c r="CO26" s="29">
        <f t="shared" si="72"/>
        <v>0.6402640799030469</v>
      </c>
      <c r="CQ26" s="29">
        <f t="shared" si="73"/>
        <v>1.7076008208467104</v>
      </c>
      <c r="CR26" s="29">
        <f t="shared" si="74"/>
        <v>2.3285277194950351E-2</v>
      </c>
      <c r="CS26" s="29">
        <f t="shared" si="75"/>
        <v>0.15535351752140525</v>
      </c>
      <c r="CT26" s="29">
        <f t="shared" si="76"/>
        <v>0.25888562266167825</v>
      </c>
      <c r="CU26" s="29">
        <f t="shared" si="77"/>
        <v>3.3832599118942732E-3</v>
      </c>
      <c r="CV26" s="29">
        <f t="shared" si="78"/>
        <v>0.54584611109457026</v>
      </c>
      <c r="CW26" s="29">
        <f t="shared" si="79"/>
        <v>3.9409815718988397E-2</v>
      </c>
      <c r="CX26" s="29">
        <f t="shared" si="80"/>
        <v>4.6790117281849137E-3</v>
      </c>
      <c r="CY26" s="29">
        <f t="shared" si="81"/>
        <v>0</v>
      </c>
      <c r="CZ26" s="29">
        <f t="shared" si="82"/>
        <v>0</v>
      </c>
      <c r="DA26" s="29">
        <f t="shared" si="83"/>
        <v>9.8685379168963853E-4</v>
      </c>
      <c r="DB26" s="29">
        <f t="shared" si="84"/>
        <v>2.7394302904700711</v>
      </c>
      <c r="DC26" s="29">
        <f t="shared" si="85"/>
        <v>2.1902364228331699</v>
      </c>
      <c r="DD26" s="29">
        <f t="shared" si="86"/>
        <v>1.8700247567391417</v>
      </c>
      <c r="DE26" s="29">
        <f t="shared" si="87"/>
        <v>2.5500131114073423E-2</v>
      </c>
      <c r="DF26" s="29">
        <f t="shared" si="88"/>
        <v>0.22684062166042188</v>
      </c>
      <c r="DG26" s="29">
        <f t="shared" si="89"/>
        <v>1.8955248878532152</v>
      </c>
      <c r="DH26" s="29">
        <f t="shared" si="90"/>
        <v>0.1299752432608583</v>
      </c>
      <c r="DI26" s="29">
        <f t="shared" si="91"/>
        <v>9.6865378399563579E-2</v>
      </c>
      <c r="DJ26" s="29">
        <f t="shared" si="92"/>
        <v>0.56702072010145199</v>
      </c>
      <c r="DK26" s="29">
        <f t="shared" si="93"/>
        <v>7.4101390869421788E-3</v>
      </c>
      <c r="DL26" s="29">
        <f t="shared" si="94"/>
        <v>1.1955320337811686</v>
      </c>
      <c r="DM26" s="29">
        <f t="shared" si="95"/>
        <v>8.6316813804871578E-2</v>
      </c>
      <c r="DN26" s="29">
        <f t="shared" si="96"/>
        <v>2.0496283819868347E-2</v>
      </c>
      <c r="DO26" s="29">
        <f t="shared" si="97"/>
        <v>0</v>
      </c>
      <c r="DP26" s="29">
        <f t="shared" si="98"/>
        <v>0</v>
      </c>
      <c r="DQ26" s="29">
        <f t="shared" si="99"/>
        <v>1.4409620790464426E-3</v>
      </c>
      <c r="DR26" s="31">
        <f t="shared" si="100"/>
        <v>4.0005824621869861</v>
      </c>
      <c r="DT26" s="29">
        <f t="shared" si="101"/>
        <v>2.0496283819868347E-2</v>
      </c>
      <c r="DU26" s="29">
        <f t="shared" si="102"/>
        <v>2.5500131114073423E-2</v>
      </c>
      <c r="DV26" s="29">
        <f t="shared" si="103"/>
        <v>1.4409620790464426E-3</v>
      </c>
      <c r="DW26" s="31">
        <f t="shared" si="104"/>
        <v>7.4928132500648795E-2</v>
      </c>
      <c r="DX26" s="29">
        <f t="shared" si="105"/>
        <v>8.6316813804871578E-2</v>
      </c>
      <c r="DY26" s="29">
        <f t="shared" si="106"/>
        <v>0.79160890777498449</v>
      </c>
      <c r="DZ26" s="29">
        <f t="shared" si="107"/>
        <v>1.000291231093493</v>
      </c>
      <c r="EA26" s="29">
        <f t="shared" si="108"/>
        <v>4.2741113431616844</v>
      </c>
      <c r="EB26" s="29">
        <f t="shared" si="109"/>
        <v>3.1815519055054402</v>
      </c>
      <c r="EE26" s="29">
        <f t="shared" si="110"/>
        <v>0.42369750252378158</v>
      </c>
      <c r="EF26" s="29">
        <f t="shared" si="111"/>
        <v>0.3502484394096323</v>
      </c>
      <c r="EG26" s="29">
        <f t="shared" si="112"/>
        <v>-0.69453350610562281</v>
      </c>
      <c r="EH26" s="29">
        <f t="shared" si="113"/>
        <v>2.4054703282427838</v>
      </c>
      <c r="EI26" s="29" t="e">
        <f>125.9*1000/8.3144+(#REF!*10^9-10^5)*6.5*(10^-6)/8.3144</f>
        <v>#REF!</v>
      </c>
      <c r="EJ26" s="29">
        <f t="shared" si="114"/>
        <v>9.9070535394552657</v>
      </c>
      <c r="EK26" s="29" t="e">
        <f t="shared" si="115"/>
        <v>#REF!</v>
      </c>
      <c r="EL26" s="29" t="e">
        <f>#REF!</f>
        <v>#REF!</v>
      </c>
      <c r="EM26" s="29" t="e">
        <f>1/(0.000407-0.0000329*#REF!+0.00001202*P26+0.000056662*EA26-0.000306214*BT26-0.0006176*BW26+0.00018946*BT26/(BT26+BR26)+0.00025746*DJ26)</f>
        <v>#REF!</v>
      </c>
      <c r="EO26" s="29" t="e">
        <f t="shared" si="116"/>
        <v>#REF!</v>
      </c>
      <c r="EP26" s="29" t="e">
        <f>#REF!</f>
        <v>#REF!</v>
      </c>
      <c r="EQ26" s="31" t="e">
        <f t="shared" si="117"/>
        <v>#REF!</v>
      </c>
      <c r="ER26" s="31" t="e">
        <f>2064.1+31.52*DF26-12.28*DM26-289.6*DQ26+1.544*LN(DQ26)-177.24*(DF26-0.17145)^2-371.87*(DF26-0.17145)*(DM26-0.07365)+0.321067*#REF!-343.43*LN(#REF!)</f>
        <v>#REF!</v>
      </c>
      <c r="ES26" s="31" t="e">
        <f t="shared" si="118"/>
        <v>#REF!</v>
      </c>
      <c r="ET26" s="31">
        <f t="shared" si="119"/>
        <v>0.74521831388033088</v>
      </c>
      <c r="EU26" s="31" t="e">
        <f>(5573.8+587.9*#REF!-61*#REF!^2)/(5.3-0.633*LN(ET26)-3.97*EF26+0.06*EG26+24.7*BU26^2+0.081*P26+0.156*#REF!)</f>
        <v>#REF!</v>
      </c>
    </row>
    <row r="27" spans="1:151" s="29" customFormat="1">
      <c r="A27" s="29" t="s">
        <v>42</v>
      </c>
      <c r="B27" s="29" t="s">
        <v>29</v>
      </c>
      <c r="C27" s="38">
        <v>4593</v>
      </c>
      <c r="D27">
        <v>46.2</v>
      </c>
      <c r="E27">
        <v>0.68</v>
      </c>
      <c r="F27">
        <v>18</v>
      </c>
      <c r="G27">
        <v>6.4</v>
      </c>
      <c r="H27">
        <v>0.08</v>
      </c>
      <c r="I27">
        <v>8.48</v>
      </c>
      <c r="J27">
        <v>8.82</v>
      </c>
      <c r="K27">
        <v>3</v>
      </c>
      <c r="L27">
        <v>0.44</v>
      </c>
      <c r="M27" s="30">
        <v>0</v>
      </c>
      <c r="N27">
        <v>0.06</v>
      </c>
      <c r="O27">
        <v>0.22</v>
      </c>
      <c r="P27">
        <v>7.87</v>
      </c>
      <c r="Q27" s="29">
        <f t="shared" si="13"/>
        <v>92.38</v>
      </c>
      <c r="S27">
        <v>51.3</v>
      </c>
      <c r="T27">
        <v>0.93</v>
      </c>
      <c r="U27">
        <v>5.28</v>
      </c>
      <c r="V27">
        <v>18.600000000000001</v>
      </c>
      <c r="W27">
        <v>0.24</v>
      </c>
      <c r="X27">
        <v>22</v>
      </c>
      <c r="Y27">
        <v>2.21</v>
      </c>
      <c r="Z27">
        <v>0.28999999999999998</v>
      </c>
      <c r="AA27">
        <v>0</v>
      </c>
      <c r="AB27" s="30">
        <v>0</v>
      </c>
      <c r="AC27">
        <v>0.05</v>
      </c>
      <c r="AD27" s="30">
        <v>0</v>
      </c>
      <c r="AE27" s="29">
        <f t="shared" si="14"/>
        <v>100.89999999999999</v>
      </c>
      <c r="AF27" s="29">
        <f t="shared" si="15"/>
        <v>0.31149877686118455</v>
      </c>
      <c r="AG27" s="29">
        <f t="shared" si="16"/>
        <v>0.80872849586608808</v>
      </c>
      <c r="AH27" s="7" t="str">
        <f t="shared" si="17"/>
        <v/>
      </c>
      <c r="AI27" s="29" t="str">
        <f t="shared" si="18"/>
        <v/>
      </c>
      <c r="AJ27" s="40" t="e">
        <f t="shared" si="19"/>
        <v>#REF!</v>
      </c>
      <c r="AK27" s="41">
        <f t="shared" ca="1" si="20"/>
        <v>1028.1535785280823</v>
      </c>
      <c r="AL27" s="40">
        <f t="shared" ca="1" si="21"/>
        <v>1137.7349257561352</v>
      </c>
      <c r="AM27" s="94">
        <f t="shared" ca="1" si="22"/>
        <v>1028.1535785280823</v>
      </c>
      <c r="AN27" s="94">
        <f t="shared" ca="1" si="23"/>
        <v>1.1859074665099349</v>
      </c>
      <c r="AO27" s="90">
        <f t="shared" si="24"/>
        <v>0.97392000000000023</v>
      </c>
      <c r="AP27" s="90">
        <f t="shared" si="25"/>
        <v>0.84389333333333327</v>
      </c>
      <c r="AR27" s="40" t="e">
        <f t="shared" si="26"/>
        <v>#REF!</v>
      </c>
      <c r="AS27" s="40">
        <f t="shared" ca="1" si="27"/>
        <v>1.1859074665099349</v>
      </c>
      <c r="AT27" s="40">
        <f t="shared" ca="1" si="28"/>
        <v>0.71721043778557936</v>
      </c>
      <c r="AU27" s="64"/>
      <c r="AV27" s="126">
        <f t="shared" si="29"/>
        <v>1.1202272727272726</v>
      </c>
      <c r="AX27" s="29">
        <f t="shared" si="30"/>
        <v>0.47420762953122036</v>
      </c>
      <c r="AY27" s="29">
        <f t="shared" si="31"/>
        <v>0.423313769514581</v>
      </c>
      <c r="AZ27" s="29">
        <f t="shared" si="32"/>
        <v>70.255248526799235</v>
      </c>
      <c r="BA27" s="29">
        <f t="shared" si="33"/>
        <v>67.829574527491658</v>
      </c>
      <c r="BB27" s="29">
        <f t="shared" si="34"/>
        <v>0.76891966786664745</v>
      </c>
      <c r="BC27" s="29">
        <f t="shared" si="35"/>
        <v>8.5128970390141064E-3</v>
      </c>
      <c r="BD27" s="29">
        <f t="shared" si="36"/>
        <v>0.35307617618501191</v>
      </c>
      <c r="BE27" s="29">
        <f t="shared" si="37"/>
        <v>8.9078923926598969E-2</v>
      </c>
      <c r="BF27" s="29">
        <f t="shared" si="38"/>
        <v>1.1277533039647577E-3</v>
      </c>
      <c r="BG27" s="29">
        <f t="shared" si="39"/>
        <v>0.21039886464008892</v>
      </c>
      <c r="BH27" s="29">
        <f t="shared" si="40"/>
        <v>0.15728261295994467</v>
      </c>
      <c r="BI27" s="29">
        <f t="shared" si="41"/>
        <v>9.6807139203825818E-2</v>
      </c>
      <c r="BJ27" s="29">
        <f t="shared" si="42"/>
        <v>9.3422225996857618E-3</v>
      </c>
      <c r="BK27" s="29">
        <f t="shared" si="43"/>
        <v>0</v>
      </c>
      <c r="BL27" s="29">
        <f t="shared" si="44"/>
        <v>7.8948303335171072E-4</v>
      </c>
      <c r="BM27" s="29">
        <f t="shared" si="45"/>
        <v>3.0999668867173463E-3</v>
      </c>
      <c r="BN27" s="29">
        <f t="shared" si="46"/>
        <v>1.6984357076448517</v>
      </c>
      <c r="BO27" s="29">
        <f t="shared" si="47"/>
        <v>0.45272226932444531</v>
      </c>
      <c r="BP27" s="29">
        <f t="shared" si="48"/>
        <v>5.0121985781955659E-3</v>
      </c>
      <c r="BQ27" s="29">
        <f t="shared" si="49"/>
        <v>0.20788315659861364</v>
      </c>
      <c r="BR27" s="29">
        <f t="shared" si="50"/>
        <v>5.2447627852879347E-2</v>
      </c>
      <c r="BS27" s="29">
        <f t="shared" si="51"/>
        <v>6.6399528630292691E-4</v>
      </c>
      <c r="BT27" s="29">
        <f t="shared" si="52"/>
        <v>0.12387802711227736</v>
      </c>
      <c r="BU27" s="29">
        <f t="shared" si="53"/>
        <v>9.2604396063976857E-2</v>
      </c>
      <c r="BV27" s="29">
        <f t="shared" si="54"/>
        <v>5.6997823802270468E-2</v>
      </c>
      <c r="BW27" s="29">
        <f t="shared" si="55"/>
        <v>5.5004864521131756E-3</v>
      </c>
      <c r="BX27" s="29">
        <f t="shared" si="56"/>
        <v>0</v>
      </c>
      <c r="BY27" s="29">
        <f t="shared" si="57"/>
        <v>4.6482950740976421E-4</v>
      </c>
      <c r="BZ27" s="29">
        <f t="shared" si="58"/>
        <v>1.8251894215153648E-3</v>
      </c>
      <c r="CA27" s="29">
        <f t="shared" si="59"/>
        <v>0.99999999999999978</v>
      </c>
      <c r="CB27" s="29">
        <f t="shared" si="60"/>
        <v>0.85380041042335519</v>
      </c>
      <c r="CC27" s="29">
        <f t="shared" si="61"/>
        <v>1.1642638597475176E-2</v>
      </c>
      <c r="CD27" s="29">
        <f t="shared" si="62"/>
        <v>5.1784505840468419E-2</v>
      </c>
      <c r="CE27" s="29">
        <f t="shared" si="63"/>
        <v>0.25888562266167825</v>
      </c>
      <c r="CF27" s="29">
        <f t="shared" si="64"/>
        <v>3.3832599118942732E-3</v>
      </c>
      <c r="CG27" s="29">
        <f t="shared" si="65"/>
        <v>0.54584611109457026</v>
      </c>
      <c r="CH27" s="29">
        <f t="shared" si="66"/>
        <v>3.9409815718988397E-2</v>
      </c>
      <c r="CI27" s="29">
        <f t="shared" si="67"/>
        <v>4.6790117281849137E-3</v>
      </c>
      <c r="CJ27" s="29">
        <f t="shared" si="68"/>
        <v>0</v>
      </c>
      <c r="CK27" s="29">
        <f t="shared" si="69"/>
        <v>0</v>
      </c>
      <c r="CL27" s="29">
        <f t="shared" si="70"/>
        <v>3.2895126389654618E-4</v>
      </c>
      <c r="CM27" s="29">
        <f t="shared" si="71"/>
        <v>1.7697603272405118</v>
      </c>
      <c r="CO27" s="29">
        <f t="shared" si="72"/>
        <v>0.6402640799030469</v>
      </c>
      <c r="CQ27" s="29">
        <f t="shared" si="73"/>
        <v>1.7076008208467104</v>
      </c>
      <c r="CR27" s="29">
        <f t="shared" si="74"/>
        <v>2.3285277194950351E-2</v>
      </c>
      <c r="CS27" s="29">
        <f t="shared" si="75"/>
        <v>0.15535351752140525</v>
      </c>
      <c r="CT27" s="29">
        <f t="shared" si="76"/>
        <v>0.25888562266167825</v>
      </c>
      <c r="CU27" s="29">
        <f t="shared" si="77"/>
        <v>3.3832599118942732E-3</v>
      </c>
      <c r="CV27" s="29">
        <f t="shared" si="78"/>
        <v>0.54584611109457026</v>
      </c>
      <c r="CW27" s="29">
        <f t="shared" si="79"/>
        <v>3.9409815718988397E-2</v>
      </c>
      <c r="CX27" s="29">
        <f t="shared" si="80"/>
        <v>4.6790117281849137E-3</v>
      </c>
      <c r="CY27" s="29">
        <f t="shared" si="81"/>
        <v>0</v>
      </c>
      <c r="CZ27" s="29">
        <f t="shared" si="82"/>
        <v>0</v>
      </c>
      <c r="DA27" s="29">
        <f t="shared" si="83"/>
        <v>9.8685379168963853E-4</v>
      </c>
      <c r="DB27" s="29">
        <f t="shared" si="84"/>
        <v>2.7394302904700711</v>
      </c>
      <c r="DC27" s="29">
        <f t="shared" si="85"/>
        <v>2.1902364228331699</v>
      </c>
      <c r="DD27" s="29">
        <f t="shared" si="86"/>
        <v>1.8700247567391417</v>
      </c>
      <c r="DE27" s="29">
        <f t="shared" si="87"/>
        <v>2.5500131114073423E-2</v>
      </c>
      <c r="DF27" s="29">
        <f t="shared" si="88"/>
        <v>0.22684062166042188</v>
      </c>
      <c r="DG27" s="29">
        <f t="shared" si="89"/>
        <v>1.8955248878532152</v>
      </c>
      <c r="DH27" s="29">
        <f t="shared" si="90"/>
        <v>0.1299752432608583</v>
      </c>
      <c r="DI27" s="29">
        <f t="shared" si="91"/>
        <v>9.6865378399563579E-2</v>
      </c>
      <c r="DJ27" s="29">
        <f t="shared" si="92"/>
        <v>0.56702072010145199</v>
      </c>
      <c r="DK27" s="29">
        <f t="shared" si="93"/>
        <v>7.4101390869421788E-3</v>
      </c>
      <c r="DL27" s="29">
        <f t="shared" si="94"/>
        <v>1.1955320337811686</v>
      </c>
      <c r="DM27" s="29">
        <f t="shared" si="95"/>
        <v>8.6316813804871578E-2</v>
      </c>
      <c r="DN27" s="29">
        <f t="shared" si="96"/>
        <v>2.0496283819868347E-2</v>
      </c>
      <c r="DO27" s="29">
        <f t="shared" si="97"/>
        <v>0</v>
      </c>
      <c r="DP27" s="29">
        <f t="shared" si="98"/>
        <v>0</v>
      </c>
      <c r="DQ27" s="29">
        <f t="shared" si="99"/>
        <v>1.4409620790464426E-3</v>
      </c>
      <c r="DR27" s="31">
        <f t="shared" si="100"/>
        <v>4.0005824621869861</v>
      </c>
      <c r="DT27" s="29">
        <f t="shared" si="101"/>
        <v>2.0496283819868347E-2</v>
      </c>
      <c r="DU27" s="29">
        <f t="shared" si="102"/>
        <v>2.5500131114073423E-2</v>
      </c>
      <c r="DV27" s="29">
        <f t="shared" si="103"/>
        <v>1.4409620790464426E-3</v>
      </c>
      <c r="DW27" s="31">
        <f t="shared" si="104"/>
        <v>7.4928132500648795E-2</v>
      </c>
      <c r="DX27" s="29">
        <f t="shared" si="105"/>
        <v>8.6316813804871578E-2</v>
      </c>
      <c r="DY27" s="29">
        <f t="shared" si="106"/>
        <v>0.79160890777498449</v>
      </c>
      <c r="DZ27" s="29">
        <f t="shared" si="107"/>
        <v>1.000291231093493</v>
      </c>
      <c r="EA27" s="29">
        <f t="shared" si="108"/>
        <v>4.8145930971356599</v>
      </c>
      <c r="EB27" s="29">
        <f t="shared" si="109"/>
        <v>3.0744728051036301</v>
      </c>
      <c r="EE27" s="29">
        <f t="shared" si="110"/>
        <v>0.45272226932444531</v>
      </c>
      <c r="EF27" s="29">
        <f t="shared" si="111"/>
        <v>0.26959404631543654</v>
      </c>
      <c r="EG27" s="29">
        <f t="shared" si="112"/>
        <v>-0.85083590219068361</v>
      </c>
      <c r="EH27" s="29">
        <f t="shared" si="113"/>
        <v>3.4675271116191064</v>
      </c>
      <c r="EI27" s="29" t="e">
        <f>125.9*1000/8.3144+(#REF!*10^9-10^5)*6.5*(10^-6)/8.3144</f>
        <v>#REF!</v>
      </c>
      <c r="EJ27" s="29">
        <f t="shared" si="114"/>
        <v>10.271297556887921</v>
      </c>
      <c r="EK27" s="29" t="e">
        <f t="shared" si="115"/>
        <v>#REF!</v>
      </c>
      <c r="EL27" s="29" t="e">
        <f>#REF!</f>
        <v>#REF!</v>
      </c>
      <c r="EM27" s="29" t="e">
        <f>1/(0.000407-0.0000329*#REF!+0.00001202*P27+0.000056662*EA27-0.000306214*BT27-0.0006176*BW27+0.00018946*BT27/(BT27+BR27)+0.00025746*DJ27)</f>
        <v>#REF!</v>
      </c>
      <c r="EO27" s="29" t="e">
        <f t="shared" si="116"/>
        <v>#REF!</v>
      </c>
      <c r="EP27" s="29" t="e">
        <f>#REF!</f>
        <v>#REF!</v>
      </c>
      <c r="EQ27" s="31" t="e">
        <f t="shared" si="117"/>
        <v>#REF!</v>
      </c>
      <c r="ER27" s="31" t="e">
        <f>2064.1+31.52*DF27-12.28*DM27-289.6*DQ27+1.544*LN(DQ27)-177.24*(DF27-0.17145)^2-371.87*(DF27-0.17145)*(DM27-0.07365)+0.321067*#REF!-343.43*LN(#REF!)</f>
        <v>#REF!</v>
      </c>
      <c r="ES27" s="31" t="e">
        <f t="shared" si="118"/>
        <v>#REF!</v>
      </c>
      <c r="ET27" s="31">
        <f t="shared" si="119"/>
        <v>0.7025524852679923</v>
      </c>
      <c r="EU27" s="31" t="e">
        <f>(5573.8+587.9*#REF!-61*#REF!^2)/(5.3-0.633*LN(ET27)-3.97*EF27+0.06*EG27+24.7*BU27^2+0.081*P27+0.156*#REF!)</f>
        <v>#REF!</v>
      </c>
    </row>
    <row r="28" spans="1:151" s="29" customFormat="1">
      <c r="A28" s="29" t="s">
        <v>31</v>
      </c>
      <c r="B28" s="29" t="s">
        <v>30</v>
      </c>
      <c r="C28" s="38">
        <v>30243</v>
      </c>
      <c r="D28">
        <v>76.84</v>
      </c>
      <c r="E28">
        <v>0.22</v>
      </c>
      <c r="F28">
        <v>11.47</v>
      </c>
      <c r="G28">
        <v>1.1599999999999999</v>
      </c>
      <c r="H28">
        <v>7.0000000000000007E-2</v>
      </c>
      <c r="I28">
        <v>0.14000000000000001</v>
      </c>
      <c r="J28">
        <v>0.67</v>
      </c>
      <c r="K28">
        <v>4.0199999999999996</v>
      </c>
      <c r="L28">
        <v>2.87</v>
      </c>
      <c r="M28" s="30">
        <v>0</v>
      </c>
      <c r="N28">
        <v>0</v>
      </c>
      <c r="O28">
        <v>0</v>
      </c>
      <c r="P28">
        <v>2.5299999999999998</v>
      </c>
      <c r="Q28" s="29">
        <f t="shared" si="13"/>
        <v>97.46</v>
      </c>
      <c r="S28">
        <v>51.3</v>
      </c>
      <c r="T28">
        <v>0.93</v>
      </c>
      <c r="U28">
        <v>5.28</v>
      </c>
      <c r="V28">
        <v>18.600000000000001</v>
      </c>
      <c r="W28">
        <v>0.24</v>
      </c>
      <c r="X28">
        <v>22</v>
      </c>
      <c r="Y28">
        <v>2.21</v>
      </c>
      <c r="Z28">
        <v>0.28999999999999998</v>
      </c>
      <c r="AA28">
        <v>0</v>
      </c>
      <c r="AB28" s="30">
        <v>0</v>
      </c>
      <c r="AC28">
        <v>0.05</v>
      </c>
      <c r="AD28" s="30">
        <v>0</v>
      </c>
      <c r="AE28" s="29">
        <f t="shared" si="14"/>
        <v>100.89999999999999</v>
      </c>
      <c r="AF28" s="29">
        <f t="shared" si="15"/>
        <v>0.20451694664220738</v>
      </c>
      <c r="AG28" s="29">
        <f t="shared" si="16"/>
        <v>0.10247932908734843</v>
      </c>
      <c r="AH28" s="7" t="str">
        <f t="shared" si="17"/>
        <v/>
      </c>
      <c r="AI28" s="29" t="str">
        <f t="shared" si="18"/>
        <v/>
      </c>
      <c r="AJ28" s="40" t="e">
        <f t="shared" si="19"/>
        <v>#REF!</v>
      </c>
      <c r="AK28" s="41">
        <f t="shared" ca="1" si="20"/>
        <v>909.92370046021472</v>
      </c>
      <c r="AL28" s="40">
        <f t="shared" ca="1" si="21"/>
        <v>893.8540535954146</v>
      </c>
      <c r="AM28" s="94">
        <f t="shared" ca="1" si="22"/>
        <v>909.92370046021472</v>
      </c>
      <c r="AN28" s="94">
        <f t="shared" ca="1" si="23"/>
        <v>0.56504141879709091</v>
      </c>
      <c r="AO28" s="90">
        <f t="shared" si="24"/>
        <v>1.3875375492589364</v>
      </c>
      <c r="AP28" s="90">
        <f t="shared" si="25"/>
        <v>1.375113862249346</v>
      </c>
      <c r="AR28" s="40" t="e">
        <f t="shared" si="26"/>
        <v>#REF!</v>
      </c>
      <c r="AS28" s="40">
        <f t="shared" ca="1" si="27"/>
        <v>0.56504141879709091</v>
      </c>
      <c r="AT28" s="40">
        <f t="shared" ca="1" si="28"/>
        <v>1.1169741577885453</v>
      </c>
      <c r="AU28" s="64"/>
      <c r="AV28" s="126">
        <f t="shared" si="29"/>
        <v>0.10203761755485895</v>
      </c>
      <c r="AX28" s="29">
        <f t="shared" si="30"/>
        <v>0.47420762953122036</v>
      </c>
      <c r="AY28" s="29">
        <f t="shared" si="31"/>
        <v>4.6473804553136491</v>
      </c>
      <c r="AZ28" s="29">
        <f t="shared" si="32"/>
        <v>17.705003907652664</v>
      </c>
      <c r="BA28" s="29">
        <f t="shared" si="33"/>
        <v>67.829574527491658</v>
      </c>
      <c r="BB28" s="29">
        <f t="shared" si="34"/>
        <v>1.2788698545210646</v>
      </c>
      <c r="BC28" s="29">
        <f t="shared" si="35"/>
        <v>2.7541725714457402E-3</v>
      </c>
      <c r="BD28" s="29">
        <f t="shared" si="36"/>
        <v>0.22498798560233815</v>
      </c>
      <c r="BE28" s="29">
        <f t="shared" si="37"/>
        <v>1.6145554961696063E-2</v>
      </c>
      <c r="BF28" s="29">
        <f t="shared" si="38"/>
        <v>9.8678414096916309E-4</v>
      </c>
      <c r="BG28" s="29">
        <f t="shared" si="39"/>
        <v>3.4735661615109023E-3</v>
      </c>
      <c r="BH28" s="29">
        <f t="shared" si="40"/>
        <v>1.1947772186299652E-2</v>
      </c>
      <c r="BI28" s="29">
        <f t="shared" si="41"/>
        <v>0.12972156653312658</v>
      </c>
      <c r="BJ28" s="29">
        <f t="shared" si="42"/>
        <v>6.0936770138859404E-2</v>
      </c>
      <c r="BK28" s="29">
        <f t="shared" si="43"/>
        <v>0</v>
      </c>
      <c r="BL28" s="29">
        <f t="shared" si="44"/>
        <v>0</v>
      </c>
      <c r="BM28" s="29">
        <f t="shared" si="45"/>
        <v>0</v>
      </c>
      <c r="BN28" s="29">
        <f t="shared" si="46"/>
        <v>1.7298240268173104</v>
      </c>
      <c r="BO28" s="29">
        <f t="shared" si="47"/>
        <v>0.73930633098792553</v>
      </c>
      <c r="BP28" s="29">
        <f t="shared" si="48"/>
        <v>1.5921692199599752E-3</v>
      </c>
      <c r="BQ28" s="29">
        <f t="shared" si="49"/>
        <v>0.13006408866703728</v>
      </c>
      <c r="BR28" s="29">
        <f t="shared" si="50"/>
        <v>9.3336401341367319E-3</v>
      </c>
      <c r="BS28" s="29">
        <f t="shared" si="51"/>
        <v>5.7045348293880479E-4</v>
      </c>
      <c r="BT28" s="29">
        <f t="shared" si="52"/>
        <v>2.0080459674860045E-3</v>
      </c>
      <c r="BU28" s="29">
        <f t="shared" si="53"/>
        <v>6.906929260476433E-3</v>
      </c>
      <c r="BV28" s="29">
        <f t="shared" si="54"/>
        <v>7.4991192469328963E-2</v>
      </c>
      <c r="BW28" s="29">
        <f t="shared" si="55"/>
        <v>3.522714981071022E-2</v>
      </c>
      <c r="BX28" s="29">
        <f t="shared" si="56"/>
        <v>0</v>
      </c>
      <c r="BY28" s="29">
        <f t="shared" si="57"/>
        <v>0</v>
      </c>
      <c r="BZ28" s="29">
        <f t="shared" si="58"/>
        <v>0</v>
      </c>
      <c r="CA28" s="29">
        <f t="shared" si="59"/>
        <v>1</v>
      </c>
      <c r="CB28" s="29">
        <f t="shared" si="60"/>
        <v>0.85380041042335519</v>
      </c>
      <c r="CC28" s="29">
        <f t="shared" si="61"/>
        <v>1.1642638597475176E-2</v>
      </c>
      <c r="CD28" s="29">
        <f t="shared" si="62"/>
        <v>5.1784505840468419E-2</v>
      </c>
      <c r="CE28" s="29">
        <f t="shared" si="63"/>
        <v>0.25888562266167825</v>
      </c>
      <c r="CF28" s="29">
        <f t="shared" si="64"/>
        <v>3.3832599118942732E-3</v>
      </c>
      <c r="CG28" s="29">
        <f t="shared" si="65"/>
        <v>0.54584611109457026</v>
      </c>
      <c r="CH28" s="29">
        <f t="shared" si="66"/>
        <v>3.9409815718988397E-2</v>
      </c>
      <c r="CI28" s="29">
        <f t="shared" si="67"/>
        <v>4.6790117281849137E-3</v>
      </c>
      <c r="CJ28" s="29">
        <f t="shared" si="68"/>
        <v>0</v>
      </c>
      <c r="CK28" s="29">
        <f t="shared" si="69"/>
        <v>0</v>
      </c>
      <c r="CL28" s="29">
        <f t="shared" si="70"/>
        <v>3.2895126389654618E-4</v>
      </c>
      <c r="CM28" s="29">
        <f t="shared" si="71"/>
        <v>1.7697603272405118</v>
      </c>
      <c r="CO28" s="29">
        <f t="shared" si="72"/>
        <v>0.6402640799030469</v>
      </c>
      <c r="CQ28" s="29">
        <f t="shared" si="73"/>
        <v>1.7076008208467104</v>
      </c>
      <c r="CR28" s="29">
        <f t="shared" si="74"/>
        <v>2.3285277194950351E-2</v>
      </c>
      <c r="CS28" s="29">
        <f t="shared" si="75"/>
        <v>0.15535351752140525</v>
      </c>
      <c r="CT28" s="29">
        <f t="shared" si="76"/>
        <v>0.25888562266167825</v>
      </c>
      <c r="CU28" s="29">
        <f t="shared" si="77"/>
        <v>3.3832599118942732E-3</v>
      </c>
      <c r="CV28" s="29">
        <f t="shared" si="78"/>
        <v>0.54584611109457026</v>
      </c>
      <c r="CW28" s="29">
        <f t="shared" si="79"/>
        <v>3.9409815718988397E-2</v>
      </c>
      <c r="CX28" s="29">
        <f t="shared" si="80"/>
        <v>4.6790117281849137E-3</v>
      </c>
      <c r="CY28" s="29">
        <f t="shared" si="81"/>
        <v>0</v>
      </c>
      <c r="CZ28" s="29">
        <f t="shared" si="82"/>
        <v>0</v>
      </c>
      <c r="DA28" s="29">
        <f t="shared" si="83"/>
        <v>9.8685379168963853E-4</v>
      </c>
      <c r="DB28" s="29">
        <f t="shared" si="84"/>
        <v>2.7394302904700711</v>
      </c>
      <c r="DC28" s="29">
        <f t="shared" si="85"/>
        <v>2.1902364228331699</v>
      </c>
      <c r="DD28" s="29">
        <f t="shared" si="86"/>
        <v>1.8700247567391417</v>
      </c>
      <c r="DE28" s="29">
        <f t="shared" si="87"/>
        <v>2.5500131114073423E-2</v>
      </c>
      <c r="DF28" s="29">
        <f t="shared" si="88"/>
        <v>0.22684062166042188</v>
      </c>
      <c r="DG28" s="29">
        <f t="shared" si="89"/>
        <v>1.8955248878532152</v>
      </c>
      <c r="DH28" s="29">
        <f t="shared" si="90"/>
        <v>0.1299752432608583</v>
      </c>
      <c r="DI28" s="29">
        <f t="shared" si="91"/>
        <v>9.6865378399563579E-2</v>
      </c>
      <c r="DJ28" s="29">
        <f t="shared" si="92"/>
        <v>0.56702072010145199</v>
      </c>
      <c r="DK28" s="29">
        <f t="shared" si="93"/>
        <v>7.4101390869421788E-3</v>
      </c>
      <c r="DL28" s="29">
        <f t="shared" si="94"/>
        <v>1.1955320337811686</v>
      </c>
      <c r="DM28" s="29">
        <f t="shared" si="95"/>
        <v>8.6316813804871578E-2</v>
      </c>
      <c r="DN28" s="29">
        <f t="shared" si="96"/>
        <v>2.0496283819868347E-2</v>
      </c>
      <c r="DO28" s="29">
        <f t="shared" si="97"/>
        <v>0</v>
      </c>
      <c r="DP28" s="29">
        <f t="shared" si="98"/>
        <v>0</v>
      </c>
      <c r="DQ28" s="29">
        <f t="shared" si="99"/>
        <v>1.4409620790464426E-3</v>
      </c>
      <c r="DR28" s="31">
        <f t="shared" si="100"/>
        <v>4.0005824621869861</v>
      </c>
      <c r="DT28" s="29">
        <f t="shared" si="101"/>
        <v>2.0496283819868347E-2</v>
      </c>
      <c r="DU28" s="29">
        <f t="shared" si="102"/>
        <v>2.5500131114073423E-2</v>
      </c>
      <c r="DV28" s="29">
        <f t="shared" si="103"/>
        <v>1.4409620790464426E-3</v>
      </c>
      <c r="DW28" s="31">
        <f t="shared" si="104"/>
        <v>7.4928132500648795E-2</v>
      </c>
      <c r="DX28" s="29">
        <f t="shared" si="105"/>
        <v>8.6316813804871578E-2</v>
      </c>
      <c r="DY28" s="29">
        <f t="shared" si="106"/>
        <v>0.79160890777498449</v>
      </c>
      <c r="DZ28" s="29">
        <f t="shared" si="107"/>
        <v>1.000291231093493</v>
      </c>
      <c r="EA28" s="29">
        <f t="shared" si="108"/>
        <v>9.2307925648698834</v>
      </c>
      <c r="EB28" s="29">
        <f t="shared" si="109"/>
        <v>6.2204702510062191</v>
      </c>
      <c r="EE28" s="29">
        <f t="shared" si="110"/>
        <v>0.73930633098792553</v>
      </c>
      <c r="EF28" s="29">
        <f t="shared" si="111"/>
        <v>1.8819068845037975E-2</v>
      </c>
      <c r="EG28" s="29">
        <f t="shared" si="112"/>
        <v>-0.49882913961360764</v>
      </c>
      <c r="EH28" s="29">
        <f t="shared" si="113"/>
        <v>96.59635520432316</v>
      </c>
      <c r="EI28" s="29" t="e">
        <f>125.9*1000/8.3144+(#REF!*10^9-10^5)*6.5*(10^-6)/8.3144</f>
        <v>#REF!</v>
      </c>
      <c r="EJ28" s="29">
        <f t="shared" si="114"/>
        <v>11.249396151112361</v>
      </c>
      <c r="EK28" s="29" t="e">
        <f t="shared" si="115"/>
        <v>#REF!</v>
      </c>
      <c r="EL28" s="29" t="e">
        <f>#REF!</f>
        <v>#REF!</v>
      </c>
      <c r="EM28" s="29" t="e">
        <f>1/(0.000407-0.0000329*#REF!+0.00001202*P28+0.000056662*EA28-0.000306214*BT28-0.0006176*BW28+0.00018946*BT28/(BT28+BR28)+0.00025746*DJ28)</f>
        <v>#REF!</v>
      </c>
      <c r="EO28" s="29" t="e">
        <f t="shared" si="116"/>
        <v>#REF!</v>
      </c>
      <c r="EP28" s="29" t="e">
        <f>#REF!</f>
        <v>#REF!</v>
      </c>
      <c r="EQ28" s="31" t="e">
        <f t="shared" si="117"/>
        <v>#REF!</v>
      </c>
      <c r="ER28" s="31" t="e">
        <f>2064.1+31.52*DF28-12.28*DM28-289.6*DQ28+1.544*LN(DQ28)-177.24*(DF28-0.17145)^2-371.87*(DF28-0.17145)*(DM28-0.07365)+0.321067*#REF!-343.43*LN(#REF!)</f>
        <v>#REF!</v>
      </c>
      <c r="ES28" s="31" t="e">
        <f t="shared" si="118"/>
        <v>#REF!</v>
      </c>
      <c r="ET28" s="31">
        <f t="shared" si="119"/>
        <v>0.17705003907652664</v>
      </c>
      <c r="EU28" s="31" t="e">
        <f>(5573.8+587.9*#REF!-61*#REF!^2)/(5.3-0.633*LN(ET28)-3.97*EF28+0.06*EG28+24.7*BU28^2+0.081*P28+0.156*#REF!)</f>
        <v>#REF!</v>
      </c>
    </row>
    <row r="29" spans="1:151" s="29" customFormat="1">
      <c r="A29" s="29" t="s">
        <v>31</v>
      </c>
      <c r="B29" s="29" t="s">
        <v>32</v>
      </c>
      <c r="C29" s="38">
        <v>30242</v>
      </c>
      <c r="D29">
        <v>76.319999999999993</v>
      </c>
      <c r="E29">
        <v>0.23</v>
      </c>
      <c r="F29">
        <v>11.87</v>
      </c>
      <c r="G29">
        <v>1.18</v>
      </c>
      <c r="H29">
        <v>0.01</v>
      </c>
      <c r="I29">
        <v>0.14000000000000001</v>
      </c>
      <c r="J29">
        <v>0.67</v>
      </c>
      <c r="K29">
        <v>4.22</v>
      </c>
      <c r="L29">
        <v>2.8</v>
      </c>
      <c r="M29" s="30">
        <v>0</v>
      </c>
      <c r="N29">
        <v>0</v>
      </c>
      <c r="O29">
        <v>0</v>
      </c>
      <c r="P29">
        <v>2.56</v>
      </c>
      <c r="Q29" s="29">
        <f t="shared" si="13"/>
        <v>97.440000000000012</v>
      </c>
      <c r="S29">
        <v>51.3</v>
      </c>
      <c r="T29">
        <v>0.93</v>
      </c>
      <c r="U29">
        <v>5.28</v>
      </c>
      <c r="V29">
        <v>18.600000000000001</v>
      </c>
      <c r="W29">
        <v>0.24</v>
      </c>
      <c r="X29">
        <v>22</v>
      </c>
      <c r="Y29">
        <v>2.21</v>
      </c>
      <c r="Z29">
        <v>0.28999999999999998</v>
      </c>
      <c r="AA29">
        <v>0</v>
      </c>
      <c r="AB29" s="30">
        <v>0</v>
      </c>
      <c r="AC29">
        <v>0.05</v>
      </c>
      <c r="AD29" s="30">
        <v>0</v>
      </c>
      <c r="AE29" s="29">
        <f t="shared" si="14"/>
        <v>100.89999999999999</v>
      </c>
      <c r="AF29" s="29">
        <f t="shared" si="15"/>
        <v>0.20697234596547193</v>
      </c>
      <c r="AG29" s="29">
        <f t="shared" si="16"/>
        <v>0.10666417955561058</v>
      </c>
      <c r="AH29" s="7" t="str">
        <f t="shared" si="17"/>
        <v/>
      </c>
      <c r="AI29" s="29" t="str">
        <f t="shared" si="18"/>
        <v/>
      </c>
      <c r="AJ29" s="40" t="e">
        <f t="shared" si="19"/>
        <v>#REF!</v>
      </c>
      <c r="AK29" s="41">
        <f t="shared" ca="1" si="20"/>
        <v>905.08800939154332</v>
      </c>
      <c r="AL29" s="40">
        <f t="shared" ca="1" si="21"/>
        <v>890.53934606616826</v>
      </c>
      <c r="AM29" s="94">
        <f t="shared" ca="1" si="22"/>
        <v>905.08800939154332</v>
      </c>
      <c r="AN29" s="94">
        <f t="shared" ca="1" si="23"/>
        <v>0.53526957586229285</v>
      </c>
      <c r="AO29" s="90">
        <f t="shared" si="24"/>
        <v>1.3308673344566135</v>
      </c>
      <c r="AP29" s="90">
        <f t="shared" si="25"/>
        <v>1.3257688289806233</v>
      </c>
      <c r="AR29" s="40" t="e">
        <f t="shared" si="26"/>
        <v>#REF!</v>
      </c>
      <c r="AS29" s="40">
        <f t="shared" ca="1" si="27"/>
        <v>0.53526957586229285</v>
      </c>
      <c r="AT29" s="40">
        <f t="shared" ca="1" si="28"/>
        <v>1.1447313426508208</v>
      </c>
      <c r="AU29" s="64"/>
      <c r="AV29" s="126">
        <f t="shared" si="29"/>
        <v>0.10030816640986134</v>
      </c>
      <c r="AX29" s="29">
        <f t="shared" si="30"/>
        <v>0.47420762953122036</v>
      </c>
      <c r="AY29" s="29">
        <f t="shared" si="31"/>
        <v>4.7275077045431946</v>
      </c>
      <c r="AZ29" s="29">
        <f t="shared" si="32"/>
        <v>17.457305819004748</v>
      </c>
      <c r="BA29" s="29">
        <f t="shared" si="33"/>
        <v>67.829574527491658</v>
      </c>
      <c r="BB29" s="29">
        <f t="shared" si="34"/>
        <v>1.2702153474368512</v>
      </c>
      <c r="BC29" s="29">
        <f t="shared" si="35"/>
        <v>2.8793622337841833E-3</v>
      </c>
      <c r="BD29" s="29">
        <f t="shared" si="36"/>
        <v>0.23283412285089397</v>
      </c>
      <c r="BE29" s="29">
        <f t="shared" si="37"/>
        <v>1.6423926598966684E-2</v>
      </c>
      <c r="BF29" s="29">
        <f t="shared" si="38"/>
        <v>1.4096916299559471E-4</v>
      </c>
      <c r="BG29" s="29">
        <f t="shared" si="39"/>
        <v>3.4735661615109023E-3</v>
      </c>
      <c r="BH29" s="29">
        <f t="shared" si="40"/>
        <v>1.1947772186299652E-2</v>
      </c>
      <c r="BI29" s="29">
        <f t="shared" si="41"/>
        <v>0.13617537581338163</v>
      </c>
      <c r="BJ29" s="29">
        <f t="shared" si="42"/>
        <v>5.9450507452545751E-2</v>
      </c>
      <c r="BK29" s="29">
        <f t="shared" si="43"/>
        <v>0</v>
      </c>
      <c r="BL29" s="29">
        <f t="shared" si="44"/>
        <v>0</v>
      </c>
      <c r="BM29" s="29">
        <f t="shared" si="45"/>
        <v>0</v>
      </c>
      <c r="BN29" s="29">
        <f t="shared" si="46"/>
        <v>1.7335409498972296</v>
      </c>
      <c r="BO29" s="29">
        <f t="shared" si="47"/>
        <v>0.73272878123366736</v>
      </c>
      <c r="BP29" s="29">
        <f t="shared" si="48"/>
        <v>1.6609715703311664E-3</v>
      </c>
      <c r="BQ29" s="29">
        <f t="shared" si="49"/>
        <v>0.1343112909243345</v>
      </c>
      <c r="BR29" s="29">
        <f t="shared" si="50"/>
        <v>9.4742074595586291E-3</v>
      </c>
      <c r="BS29" s="29">
        <f t="shared" si="51"/>
        <v>8.1318623020674449E-5</v>
      </c>
      <c r="BT29" s="29">
        <f t="shared" si="52"/>
        <v>2.0037404721918034E-3</v>
      </c>
      <c r="BU29" s="29">
        <f t="shared" si="53"/>
        <v>6.8921199623279495E-3</v>
      </c>
      <c r="BV29" s="29">
        <f t="shared" si="54"/>
        <v>7.855330779550064E-2</v>
      </c>
      <c r="BW29" s="29">
        <f t="shared" si="55"/>
        <v>3.4294261959067179E-2</v>
      </c>
      <c r="BX29" s="29">
        <f t="shared" si="56"/>
        <v>0</v>
      </c>
      <c r="BY29" s="29">
        <f t="shared" si="57"/>
        <v>0</v>
      </c>
      <c r="BZ29" s="29">
        <f t="shared" si="58"/>
        <v>0</v>
      </c>
      <c r="CA29" s="29">
        <f t="shared" si="59"/>
        <v>0.99999999999999978</v>
      </c>
      <c r="CB29" s="29">
        <f t="shared" si="60"/>
        <v>0.85380041042335519</v>
      </c>
      <c r="CC29" s="29">
        <f t="shared" si="61"/>
        <v>1.1642638597475176E-2</v>
      </c>
      <c r="CD29" s="29">
        <f t="shared" si="62"/>
        <v>5.1784505840468419E-2</v>
      </c>
      <c r="CE29" s="29">
        <f t="shared" si="63"/>
        <v>0.25888562266167825</v>
      </c>
      <c r="CF29" s="29">
        <f t="shared" si="64"/>
        <v>3.3832599118942732E-3</v>
      </c>
      <c r="CG29" s="29">
        <f t="shared" si="65"/>
        <v>0.54584611109457026</v>
      </c>
      <c r="CH29" s="29">
        <f t="shared" si="66"/>
        <v>3.9409815718988397E-2</v>
      </c>
      <c r="CI29" s="29">
        <f t="shared" si="67"/>
        <v>4.6790117281849137E-3</v>
      </c>
      <c r="CJ29" s="29">
        <f t="shared" si="68"/>
        <v>0</v>
      </c>
      <c r="CK29" s="29">
        <f t="shared" si="69"/>
        <v>0</v>
      </c>
      <c r="CL29" s="29">
        <f t="shared" si="70"/>
        <v>3.2895126389654618E-4</v>
      </c>
      <c r="CM29" s="29">
        <f t="shared" si="71"/>
        <v>1.7697603272405118</v>
      </c>
      <c r="CO29" s="29">
        <f t="shared" si="72"/>
        <v>0.6402640799030469</v>
      </c>
      <c r="CQ29" s="29">
        <f t="shared" si="73"/>
        <v>1.7076008208467104</v>
      </c>
      <c r="CR29" s="29">
        <f t="shared" si="74"/>
        <v>2.3285277194950351E-2</v>
      </c>
      <c r="CS29" s="29">
        <f t="shared" si="75"/>
        <v>0.15535351752140525</v>
      </c>
      <c r="CT29" s="29">
        <f t="shared" si="76"/>
        <v>0.25888562266167825</v>
      </c>
      <c r="CU29" s="29">
        <f t="shared" si="77"/>
        <v>3.3832599118942732E-3</v>
      </c>
      <c r="CV29" s="29">
        <f t="shared" si="78"/>
        <v>0.54584611109457026</v>
      </c>
      <c r="CW29" s="29">
        <f t="shared" si="79"/>
        <v>3.9409815718988397E-2</v>
      </c>
      <c r="CX29" s="29">
        <f t="shared" si="80"/>
        <v>4.6790117281849137E-3</v>
      </c>
      <c r="CY29" s="29">
        <f t="shared" si="81"/>
        <v>0</v>
      </c>
      <c r="CZ29" s="29">
        <f t="shared" si="82"/>
        <v>0</v>
      </c>
      <c r="DA29" s="29">
        <f t="shared" si="83"/>
        <v>9.8685379168963853E-4</v>
      </c>
      <c r="DB29" s="29">
        <f t="shared" si="84"/>
        <v>2.7394302904700711</v>
      </c>
      <c r="DC29" s="29">
        <f t="shared" si="85"/>
        <v>2.1902364228331699</v>
      </c>
      <c r="DD29" s="29">
        <f t="shared" si="86"/>
        <v>1.8700247567391417</v>
      </c>
      <c r="DE29" s="29">
        <f t="shared" si="87"/>
        <v>2.5500131114073423E-2</v>
      </c>
      <c r="DF29" s="29">
        <f t="shared" si="88"/>
        <v>0.22684062166042188</v>
      </c>
      <c r="DG29" s="29">
        <f t="shared" si="89"/>
        <v>1.8955248878532152</v>
      </c>
      <c r="DH29" s="29">
        <f t="shared" si="90"/>
        <v>0.1299752432608583</v>
      </c>
      <c r="DI29" s="29">
        <f t="shared" si="91"/>
        <v>9.6865378399563579E-2</v>
      </c>
      <c r="DJ29" s="29">
        <f t="shared" si="92"/>
        <v>0.56702072010145199</v>
      </c>
      <c r="DK29" s="29">
        <f t="shared" si="93"/>
        <v>7.4101390869421788E-3</v>
      </c>
      <c r="DL29" s="29">
        <f t="shared" si="94"/>
        <v>1.1955320337811686</v>
      </c>
      <c r="DM29" s="29">
        <f t="shared" si="95"/>
        <v>8.6316813804871578E-2</v>
      </c>
      <c r="DN29" s="29">
        <f t="shared" si="96"/>
        <v>2.0496283819868347E-2</v>
      </c>
      <c r="DO29" s="29">
        <f t="shared" si="97"/>
        <v>0</v>
      </c>
      <c r="DP29" s="29">
        <f t="shared" si="98"/>
        <v>0</v>
      </c>
      <c r="DQ29" s="29">
        <f t="shared" si="99"/>
        <v>1.4409620790464426E-3</v>
      </c>
      <c r="DR29" s="31">
        <f t="shared" si="100"/>
        <v>4.0005824621869861</v>
      </c>
      <c r="DT29" s="29">
        <f t="shared" si="101"/>
        <v>2.0496283819868347E-2</v>
      </c>
      <c r="DU29" s="29">
        <f t="shared" si="102"/>
        <v>2.5500131114073423E-2</v>
      </c>
      <c r="DV29" s="29">
        <f t="shared" si="103"/>
        <v>1.4409620790464426E-3</v>
      </c>
      <c r="DW29" s="31">
        <f t="shared" si="104"/>
        <v>7.4928132500648795E-2</v>
      </c>
      <c r="DX29" s="29">
        <f t="shared" si="105"/>
        <v>8.6316813804871578E-2</v>
      </c>
      <c r="DY29" s="29">
        <f t="shared" si="106"/>
        <v>0.79160890777498449</v>
      </c>
      <c r="DZ29" s="29">
        <f t="shared" si="107"/>
        <v>1.000291231093493</v>
      </c>
      <c r="EA29" s="29">
        <f t="shared" si="108"/>
        <v>9.3088072317492188</v>
      </c>
      <c r="EB29" s="29">
        <f t="shared" si="109"/>
        <v>6.195211877085173</v>
      </c>
      <c r="EE29" s="29">
        <f t="shared" si="110"/>
        <v>0.73272878123366736</v>
      </c>
      <c r="EF29" s="29">
        <f t="shared" si="111"/>
        <v>1.8451386517099055E-2</v>
      </c>
      <c r="EG29" s="29">
        <f t="shared" si="112"/>
        <v>-0.51644109442955488</v>
      </c>
      <c r="EH29" s="29">
        <f t="shared" si="113"/>
        <v>99.287138045109558</v>
      </c>
      <c r="EI29" s="29" t="e">
        <f>125.9*1000/8.3144+(#REF!*10^9-10^5)*6.5*(10^-6)/8.3144</f>
        <v>#REF!</v>
      </c>
      <c r="EJ29" s="29">
        <f t="shared" si="114"/>
        <v>11.282495882566421</v>
      </c>
      <c r="EK29" s="29" t="e">
        <f t="shared" si="115"/>
        <v>#REF!</v>
      </c>
      <c r="EL29" s="29" t="e">
        <f>#REF!</f>
        <v>#REF!</v>
      </c>
      <c r="EM29" s="29" t="e">
        <f>1/(0.000407-0.0000329*#REF!+0.00001202*P29+0.000056662*EA29-0.000306214*BT29-0.0006176*BW29+0.00018946*BT29/(BT29+BR29)+0.00025746*DJ29)</f>
        <v>#REF!</v>
      </c>
      <c r="EO29" s="29" t="e">
        <f t="shared" si="116"/>
        <v>#REF!</v>
      </c>
      <c r="EP29" s="29" t="e">
        <f>#REF!</f>
        <v>#REF!</v>
      </c>
      <c r="EQ29" s="31" t="e">
        <f t="shared" si="117"/>
        <v>#REF!</v>
      </c>
      <c r="ER29" s="31" t="e">
        <f>2064.1+31.52*DF29-12.28*DM29-289.6*DQ29+1.544*LN(DQ29)-177.24*(DF29-0.17145)^2-371.87*(DF29-0.17145)*(DM29-0.07365)+0.321067*#REF!-343.43*LN(#REF!)</f>
        <v>#REF!</v>
      </c>
      <c r="ES29" s="31" t="e">
        <f t="shared" si="118"/>
        <v>#REF!</v>
      </c>
      <c r="ET29" s="31">
        <f t="shared" si="119"/>
        <v>0.17457305819004748</v>
      </c>
      <c r="EU29" s="31" t="e">
        <f>(5573.8+587.9*#REF!-61*#REF!^2)/(5.3-0.633*LN(ET29)-3.97*EF29+0.06*EG29+24.7*BU29^2+0.081*P29+0.156*#REF!)</f>
        <v>#REF!</v>
      </c>
    </row>
    <row r="30" spans="1:151">
      <c r="D30">
        <v>49.6</v>
      </c>
      <c r="E30">
        <v>3.79</v>
      </c>
      <c r="F30">
        <v>15.8</v>
      </c>
      <c r="G30">
        <v>13</v>
      </c>
      <c r="H30">
        <v>0.14000000000000001</v>
      </c>
      <c r="I30">
        <v>4.26</v>
      </c>
      <c r="J30">
        <v>6.59</v>
      </c>
      <c r="K30">
        <v>3.65</v>
      </c>
      <c r="L30">
        <v>1.04</v>
      </c>
      <c r="M30" s="30">
        <v>0</v>
      </c>
      <c r="N30">
        <v>0</v>
      </c>
      <c r="O30">
        <v>0.63</v>
      </c>
      <c r="P30">
        <v>0</v>
      </c>
      <c r="S30">
        <v>52.5</v>
      </c>
      <c r="T30">
        <v>0.68</v>
      </c>
      <c r="U30">
        <v>2.16</v>
      </c>
      <c r="V30">
        <v>19.899999999999999</v>
      </c>
      <c r="W30">
        <v>0.25</v>
      </c>
      <c r="X30">
        <v>22.8</v>
      </c>
      <c r="Y30">
        <v>1.66</v>
      </c>
      <c r="Z30">
        <v>0.05</v>
      </c>
      <c r="AA30">
        <v>0</v>
      </c>
      <c r="AB30" s="30">
        <v>0</v>
      </c>
      <c r="AC30">
        <v>0.01</v>
      </c>
      <c r="AD30" s="30">
        <v>0</v>
      </c>
      <c r="AF30" s="29">
        <f t="shared" si="15"/>
        <v>0.30316563993055301</v>
      </c>
      <c r="AG30" s="29">
        <f t="shared" si="16"/>
        <v>1.7153494181565199E-2</v>
      </c>
      <c r="AH30" s="7">
        <f t="shared" ca="1" si="17"/>
        <v>7.2668802797292642</v>
      </c>
      <c r="AI30" s="29">
        <f t="shared" ca="1" si="18"/>
        <v>1429.0746267921641</v>
      </c>
      <c r="AJ30" s="40" t="e">
        <f t="shared" si="19"/>
        <v>#REF!</v>
      </c>
      <c r="AK30" s="41">
        <f t="shared" ca="1" si="20"/>
        <v>1155.9246267921642</v>
      </c>
      <c r="AL30" s="40">
        <f t="shared" ca="1" si="21"/>
        <v>1152.9177318405145</v>
      </c>
      <c r="AM30" s="94">
        <f t="shared" ca="1" si="22"/>
        <v>1155.9246267921642</v>
      </c>
      <c r="AN30" s="94">
        <f t="shared" ca="1" si="23"/>
        <v>0.72668802797292642</v>
      </c>
      <c r="AO30" s="90">
        <f t="shared" si="24"/>
        <v>0.38950887341772117</v>
      </c>
      <c r="AP30" s="90">
        <f t="shared" si="25"/>
        <v>0.34567088607594931</v>
      </c>
      <c r="AQ30" s="29"/>
      <c r="AR30" s="40" t="e">
        <f t="shared" si="26"/>
        <v>#REF!</v>
      </c>
      <c r="AS30" s="40">
        <f t="shared" ca="1" si="27"/>
        <v>0.72668802797292642</v>
      </c>
      <c r="AT30" s="40">
        <f t="shared" ca="1" si="28"/>
        <v>0.14130491634799611</v>
      </c>
      <c r="AU30" s="64"/>
      <c r="AV30" s="126">
        <f t="shared" si="29"/>
        <v>0.28601214574898781</v>
      </c>
      <c r="AW30" s="29"/>
      <c r="AX30" s="29">
        <f t="shared" si="30"/>
        <v>0.489549377968233</v>
      </c>
      <c r="AY30" s="29">
        <f t="shared" si="31"/>
        <v>1.7116384225090746</v>
      </c>
      <c r="AZ30" s="29">
        <f t="shared" si="32"/>
        <v>36.87436542711913</v>
      </c>
      <c r="BA30" s="29">
        <f t="shared" si="33"/>
        <v>67.130882987833218</v>
      </c>
      <c r="BB30" s="29">
        <f t="shared" si="34"/>
        <v>0.82550682957111932</v>
      </c>
      <c r="BC30" s="29">
        <f t="shared" si="35"/>
        <v>4.7446882026269802E-2</v>
      </c>
      <c r="BD30" s="29">
        <f t="shared" si="36"/>
        <v>0.30992242131795494</v>
      </c>
      <c r="BE30" s="29">
        <f t="shared" si="37"/>
        <v>0.18094156422590416</v>
      </c>
      <c r="BF30" s="29">
        <f t="shared" si="38"/>
        <v>1.9735682819383262E-3</v>
      </c>
      <c r="BG30" s="29">
        <f t="shared" si="39"/>
        <v>0.10569565605740315</v>
      </c>
      <c r="BH30" s="29">
        <f t="shared" si="40"/>
        <v>0.11751614732494731</v>
      </c>
      <c r="BI30" s="29">
        <f t="shared" si="41"/>
        <v>0.11778201936465474</v>
      </c>
      <c r="BJ30" s="29">
        <f t="shared" si="42"/>
        <v>2.208161705380271E-2</v>
      </c>
      <c r="BK30" s="29">
        <f t="shared" si="43"/>
        <v>0</v>
      </c>
      <c r="BL30" s="29">
        <f t="shared" si="44"/>
        <v>0</v>
      </c>
      <c r="BM30" s="29">
        <f t="shared" si="45"/>
        <v>8.8771779028724001E-3</v>
      </c>
      <c r="BN30" s="29">
        <f t="shared" si="46"/>
        <v>1.7377438831268672</v>
      </c>
      <c r="BO30" s="29">
        <f t="shared" si="47"/>
        <v>0.47504516493288768</v>
      </c>
      <c r="BP30" s="29">
        <f t="shared" si="48"/>
        <v>2.7303725529963987E-2</v>
      </c>
      <c r="BQ30" s="29">
        <f t="shared" si="49"/>
        <v>0.17834758293626432</v>
      </c>
      <c r="BR30" s="29">
        <f t="shared" si="50"/>
        <v>0.10412441441043713</v>
      </c>
      <c r="BS30" s="29">
        <f t="shared" si="51"/>
        <v>1.1357072242355534E-3</v>
      </c>
      <c r="BT30" s="29">
        <f t="shared" si="52"/>
        <v>6.0823494810533389E-2</v>
      </c>
      <c r="BU30" s="29">
        <f t="shared" si="53"/>
        <v>6.7625700464841065E-2</v>
      </c>
      <c r="BV30" s="29">
        <f t="shared" si="54"/>
        <v>6.7778698868281875E-2</v>
      </c>
      <c r="BW30" s="29">
        <f t="shared" si="55"/>
        <v>1.2707060728690017E-2</v>
      </c>
      <c r="BX30" s="29">
        <f t="shared" si="56"/>
        <v>0</v>
      </c>
      <c r="BY30" s="29">
        <f t="shared" si="57"/>
        <v>0</v>
      </c>
      <c r="BZ30" s="29">
        <f t="shared" si="58"/>
        <v>5.1084500938647845E-3</v>
      </c>
      <c r="CA30" s="29">
        <f t="shared" si="59"/>
        <v>0.99999999999999967</v>
      </c>
      <c r="CB30" s="29">
        <f t="shared" si="60"/>
        <v>0.87377234984846297</v>
      </c>
      <c r="CC30" s="29">
        <f t="shared" si="61"/>
        <v>8.5128970390141064E-3</v>
      </c>
      <c r="CD30" s="29">
        <f t="shared" si="62"/>
        <v>2.1184570571100715E-2</v>
      </c>
      <c r="CE30" s="29">
        <f t="shared" si="63"/>
        <v>0.27697977908426863</v>
      </c>
      <c r="CF30" s="29">
        <f t="shared" si="64"/>
        <v>3.524229074889868E-3</v>
      </c>
      <c r="CG30" s="29">
        <f t="shared" si="65"/>
        <v>0.56569506058891839</v>
      </c>
      <c r="CH30" s="29">
        <f t="shared" si="66"/>
        <v>2.9601943028742417E-2</v>
      </c>
      <c r="CI30" s="29">
        <f t="shared" si="67"/>
        <v>8.0672616003188186E-4</v>
      </c>
      <c r="CJ30" s="29">
        <f t="shared" si="68"/>
        <v>0</v>
      </c>
      <c r="CK30" s="29">
        <f t="shared" si="69"/>
        <v>0</v>
      </c>
      <c r="CL30" s="29">
        <f t="shared" si="70"/>
        <v>6.5790252779309236E-5</v>
      </c>
      <c r="CM30" s="29">
        <f t="shared" si="71"/>
        <v>1.7801433456482085</v>
      </c>
      <c r="CN30" s="29"/>
      <c r="CO30" s="29">
        <f t="shared" si="72"/>
        <v>0.64527448633826512</v>
      </c>
      <c r="CP30" s="29"/>
      <c r="CQ30" s="29">
        <f t="shared" si="73"/>
        <v>1.7475446996969259</v>
      </c>
      <c r="CR30" s="29">
        <f t="shared" si="74"/>
        <v>1.7025794078028213E-2</v>
      </c>
      <c r="CS30" s="29">
        <f t="shared" si="75"/>
        <v>6.3553711713302152E-2</v>
      </c>
      <c r="CT30" s="29">
        <f t="shared" si="76"/>
        <v>0.27697977908426863</v>
      </c>
      <c r="CU30" s="29">
        <f t="shared" si="77"/>
        <v>3.524229074889868E-3</v>
      </c>
      <c r="CV30" s="29">
        <f t="shared" si="78"/>
        <v>0.56569506058891839</v>
      </c>
      <c r="CW30" s="29">
        <f t="shared" si="79"/>
        <v>2.9601943028742417E-2</v>
      </c>
      <c r="CX30" s="29">
        <f t="shared" si="80"/>
        <v>8.0672616003188186E-4</v>
      </c>
      <c r="CY30" s="29">
        <f t="shared" si="81"/>
        <v>0</v>
      </c>
      <c r="CZ30" s="29">
        <f t="shared" si="82"/>
        <v>0</v>
      </c>
      <c r="DA30" s="29">
        <f t="shared" si="83"/>
        <v>1.9737075833792771E-4</v>
      </c>
      <c r="DB30" s="29">
        <f t="shared" si="84"/>
        <v>2.7049293141834458</v>
      </c>
      <c r="DC30" s="29">
        <f t="shared" si="85"/>
        <v>2.2181725668536583</v>
      </c>
      <c r="DD30" s="29">
        <f t="shared" si="86"/>
        <v>1.9381778561091179</v>
      </c>
      <c r="DE30" s="29">
        <f t="shared" si="87"/>
        <v>1.8883074676390828E-2</v>
      </c>
      <c r="DF30" s="29">
        <f t="shared" si="88"/>
        <v>9.398206656278188E-2</v>
      </c>
      <c r="DG30" s="29">
        <f t="shared" si="89"/>
        <v>1.9570609307855087</v>
      </c>
      <c r="DH30" s="29">
        <f t="shared" si="90"/>
        <v>6.1822143890882142E-2</v>
      </c>
      <c r="DI30" s="29">
        <f t="shared" si="91"/>
        <v>3.2159922671899738E-2</v>
      </c>
      <c r="DJ30" s="29">
        <f t="shared" si="92"/>
        <v>0.6143889475379114</v>
      </c>
      <c r="DK30" s="29">
        <f t="shared" si="93"/>
        <v>7.8173482532287522E-3</v>
      </c>
      <c r="DL30" s="29">
        <f t="shared" si="94"/>
        <v>1.2548092646029569</v>
      </c>
      <c r="DM30" s="29">
        <f t="shared" si="95"/>
        <v>6.5662217951921328E-2</v>
      </c>
      <c r="DN30" s="29">
        <f t="shared" si="96"/>
        <v>3.5789156742918288E-3</v>
      </c>
      <c r="DO30" s="29">
        <f t="shared" si="97"/>
        <v>0</v>
      </c>
      <c r="DP30" s="29">
        <f t="shared" si="98"/>
        <v>0</v>
      </c>
      <c r="DQ30" s="29">
        <f t="shared" si="99"/>
        <v>2.918682677628628E-4</v>
      </c>
      <c r="DR30" s="31">
        <f t="shared" si="100"/>
        <v>3.9975915596363634</v>
      </c>
      <c r="DS30" s="29"/>
      <c r="DT30" s="29">
        <f t="shared" si="101"/>
        <v>3.5789156742918288E-3</v>
      </c>
      <c r="DU30" s="29">
        <f t="shared" si="102"/>
        <v>1.8883074676390828E-2</v>
      </c>
      <c r="DV30" s="29">
        <f t="shared" si="103"/>
        <v>2.918682677628628E-4</v>
      </c>
      <c r="DW30" s="31">
        <f t="shared" si="104"/>
        <v>2.8289138729845047E-2</v>
      </c>
      <c r="DX30" s="29">
        <f t="shared" si="105"/>
        <v>6.5662217951921328E-2</v>
      </c>
      <c r="DY30" s="29">
        <f t="shared" si="106"/>
        <v>0.88209056451796997</v>
      </c>
      <c r="DZ30" s="29">
        <f t="shared" si="107"/>
        <v>0.99879577981818191</v>
      </c>
      <c r="EA30" s="29">
        <f t="shared" si="108"/>
        <v>4.9537580512522918</v>
      </c>
      <c r="EB30" s="29">
        <f t="shared" si="109"/>
        <v>2.4223738001174344</v>
      </c>
      <c r="EC30" s="29"/>
      <c r="ED30" s="29"/>
      <c r="EE30" s="29">
        <f t="shared" si="110"/>
        <v>0.47504516493288768</v>
      </c>
      <c r="EF30" s="29">
        <f t="shared" si="111"/>
        <v>0.23370931691004715</v>
      </c>
      <c r="EG30" s="29">
        <f t="shared" si="112"/>
        <v>-0.88131617717798338</v>
      </c>
      <c r="EH30" s="29">
        <f t="shared" si="113"/>
        <v>5.2640406756499445</v>
      </c>
      <c r="EI30" s="29" t="e">
        <f>125.9*1000/8.3144+(#REF!*10^9-10^5)*6.5*(10^-6)/8.3144</f>
        <v>#REF!</v>
      </c>
      <c r="EJ30" s="29">
        <f t="shared" si="114"/>
        <v>10.851013914867487</v>
      </c>
      <c r="EK30" s="29" t="e">
        <f t="shared" si="115"/>
        <v>#REF!</v>
      </c>
      <c r="EL30" s="29" t="e">
        <f>#REF!</f>
        <v>#REF!</v>
      </c>
      <c r="EM30" s="29" t="e">
        <f>1/(0.000407-0.0000329*#REF!+0.00001202*P30+0.000056662*EA30-0.000306214*BT30-0.0006176*BW30+0.00018946*BT30/(BT30+BR30)+0.00025746*DJ30)</f>
        <v>#REF!</v>
      </c>
      <c r="EN30" s="29"/>
      <c r="EO30" s="29" t="e">
        <f t="shared" si="116"/>
        <v>#REF!</v>
      </c>
      <c r="EP30" s="29" t="e">
        <f>#REF!</f>
        <v>#REF!</v>
      </c>
      <c r="EQ30" s="31" t="e">
        <f t="shared" si="117"/>
        <v>#REF!</v>
      </c>
      <c r="ER30" s="31" t="e">
        <f>2064.1+31.52*DF30-12.28*DM30-289.6*DQ30+1.544*LN(DQ30)-177.24*(DF30-0.17145)^2-371.87*(DF30-0.17145)*(DM30-0.07365)+0.321067*#REF!-343.43*LN(#REF!)</f>
        <v>#REF!</v>
      </c>
      <c r="ES30" s="31" t="e">
        <f t="shared" si="118"/>
        <v>#REF!</v>
      </c>
      <c r="ET30" s="31">
        <f t="shared" si="119"/>
        <v>0.36874365427119121</v>
      </c>
      <c r="EU30" s="31" t="e">
        <f>(5573.8+587.9*#REF!-61*#REF!^2)/(5.3-0.633*LN(ET30)-3.97*EF30+0.06*EG30+24.7*BU30^2+0.081*P30+0.156*#REF!)</f>
        <v>#REF!</v>
      </c>
    </row>
    <row r="31" spans="1:151">
      <c r="D31">
        <v>48.1</v>
      </c>
      <c r="E31">
        <v>3.88</v>
      </c>
      <c r="F31">
        <v>13.2</v>
      </c>
      <c r="G31">
        <v>16.399999999999999</v>
      </c>
      <c r="H31">
        <v>0.16</v>
      </c>
      <c r="I31">
        <v>4.0199999999999996</v>
      </c>
      <c r="J31">
        <v>6.51</v>
      </c>
      <c r="K31">
        <v>3.36</v>
      </c>
      <c r="L31">
        <v>1.36</v>
      </c>
      <c r="M31" s="30">
        <v>0</v>
      </c>
      <c r="N31">
        <v>0</v>
      </c>
      <c r="O31">
        <v>1.59</v>
      </c>
      <c r="P31">
        <v>0</v>
      </c>
      <c r="S31">
        <v>52.5</v>
      </c>
      <c r="T31">
        <v>0.68</v>
      </c>
      <c r="U31">
        <v>2.16</v>
      </c>
      <c r="V31">
        <v>19.899999999999999</v>
      </c>
      <c r="W31">
        <v>0.25</v>
      </c>
      <c r="X31">
        <v>22.8</v>
      </c>
      <c r="Y31">
        <v>1.66</v>
      </c>
      <c r="Z31">
        <v>0.05</v>
      </c>
      <c r="AA31">
        <v>0</v>
      </c>
      <c r="AB31" s="30">
        <v>0</v>
      </c>
      <c r="AC31">
        <v>0.01</v>
      </c>
      <c r="AD31" s="30">
        <v>0</v>
      </c>
      <c r="AF31" s="29">
        <f t="shared" si="15"/>
        <v>0.30615573526452228</v>
      </c>
      <c r="AG31" s="29">
        <f t="shared" si="16"/>
        <v>9.2211576086088431E-2</v>
      </c>
      <c r="AH31" s="7" t="str">
        <f t="shared" si="17"/>
        <v/>
      </c>
      <c r="AI31" s="29" t="str">
        <f t="shared" si="18"/>
        <v/>
      </c>
      <c r="AJ31" s="40" t="e">
        <f t="shared" si="19"/>
        <v>#REF!</v>
      </c>
      <c r="AK31" s="41">
        <f t="shared" ca="1" si="20"/>
        <v>1208.8245488568809</v>
      </c>
      <c r="AL31" s="40">
        <f t="shared" ca="1" si="21"/>
        <v>1163.6543977569952</v>
      </c>
      <c r="AM31" s="94">
        <f t="shared" ca="1" si="22"/>
        <v>1208.8245488568809</v>
      </c>
      <c r="AN31" s="94">
        <f t="shared" ca="1" si="23"/>
        <v>0.99955848956772153</v>
      </c>
      <c r="AO31" s="90">
        <f t="shared" si="24"/>
        <v>0.49461599999999989</v>
      </c>
      <c r="AP31" s="90">
        <f t="shared" si="25"/>
        <v>0.43132727272727267</v>
      </c>
      <c r="AQ31" s="29"/>
      <c r="AR31" s="40" t="e">
        <f t="shared" si="26"/>
        <v>#REF!</v>
      </c>
      <c r="AS31" s="40">
        <f t="shared" ca="1" si="27"/>
        <v>0.99955848956772153</v>
      </c>
      <c r="AT31" s="40">
        <f t="shared" ca="1" si="28"/>
        <v>0.30275042714223377</v>
      </c>
      <c r="AU31" s="64"/>
      <c r="AV31" s="126">
        <f t="shared" si="29"/>
        <v>0.21394415917843385</v>
      </c>
      <c r="AW31" s="29"/>
      <c r="AX31" s="29">
        <f t="shared" si="30"/>
        <v>0.489549377968233</v>
      </c>
      <c r="AY31" s="29">
        <f t="shared" si="31"/>
        <v>2.288210997898469</v>
      </c>
      <c r="AZ31" s="29">
        <f t="shared" si="32"/>
        <v>30.408302972042478</v>
      </c>
      <c r="BA31" s="29">
        <f t="shared" si="33"/>
        <v>67.130882987833218</v>
      </c>
      <c r="BB31" s="29">
        <f t="shared" si="34"/>
        <v>0.80054190528973468</v>
      </c>
      <c r="BC31" s="29">
        <f t="shared" si="35"/>
        <v>4.8573588987315786E-2</v>
      </c>
      <c r="BD31" s="29">
        <f t="shared" si="36"/>
        <v>0.25892252920234204</v>
      </c>
      <c r="BE31" s="29">
        <f t="shared" si="37"/>
        <v>0.22826474256190982</v>
      </c>
      <c r="BF31" s="29">
        <f t="shared" si="38"/>
        <v>2.2555066079295153E-3</v>
      </c>
      <c r="BG31" s="29">
        <f t="shared" si="39"/>
        <v>9.974097120909875E-2</v>
      </c>
      <c r="BH31" s="29">
        <f t="shared" si="40"/>
        <v>0.11608954766091152</v>
      </c>
      <c r="BI31" s="29">
        <f t="shared" si="41"/>
        <v>0.1084239959082849</v>
      </c>
      <c r="BJ31" s="29">
        <f t="shared" si="42"/>
        <v>2.8875960762665083E-2</v>
      </c>
      <c r="BK31" s="29">
        <f t="shared" si="43"/>
        <v>0</v>
      </c>
      <c r="BL31" s="29">
        <f t="shared" si="44"/>
        <v>0</v>
      </c>
      <c r="BM31" s="29">
        <f t="shared" si="45"/>
        <v>2.2404306135820822E-2</v>
      </c>
      <c r="BN31" s="29">
        <f t="shared" si="46"/>
        <v>1.7140930543260131</v>
      </c>
      <c r="BO31" s="29">
        <f t="shared" si="47"/>
        <v>0.46703526583305033</v>
      </c>
      <c r="BP31" s="29">
        <f t="shared" si="48"/>
        <v>2.8337778316484152E-2</v>
      </c>
      <c r="BQ31" s="29">
        <f t="shared" si="49"/>
        <v>0.15105511836062555</v>
      </c>
      <c r="BR31" s="29">
        <f t="shared" si="50"/>
        <v>0.13316939940093522</v>
      </c>
      <c r="BS31" s="29">
        <f t="shared" si="51"/>
        <v>1.3158600708620149E-3</v>
      </c>
      <c r="BT31" s="29">
        <f t="shared" si="52"/>
        <v>5.8188772749165139E-2</v>
      </c>
      <c r="BU31" s="29">
        <f t="shared" si="53"/>
        <v>6.7726514244909705E-2</v>
      </c>
      <c r="BV31" s="29">
        <f t="shared" si="54"/>
        <v>6.3254439795228948E-2</v>
      </c>
      <c r="BW31" s="29">
        <f t="shared" si="55"/>
        <v>1.6846203705095347E-2</v>
      </c>
      <c r="BX31" s="29">
        <f t="shared" si="56"/>
        <v>0</v>
      </c>
      <c r="BY31" s="29">
        <f t="shared" si="57"/>
        <v>0</v>
      </c>
      <c r="BZ31" s="29">
        <f t="shared" si="58"/>
        <v>1.3070647523643498E-2</v>
      </c>
      <c r="CA31" s="29">
        <f t="shared" si="59"/>
        <v>0.99999999999999989</v>
      </c>
      <c r="CB31" s="29">
        <f t="shared" si="60"/>
        <v>0.87377234984846297</v>
      </c>
      <c r="CC31" s="29">
        <f t="shared" si="61"/>
        <v>8.5128970390141064E-3</v>
      </c>
      <c r="CD31" s="29">
        <f t="shared" si="62"/>
        <v>2.1184570571100715E-2</v>
      </c>
      <c r="CE31" s="29">
        <f t="shared" si="63"/>
        <v>0.27697977908426863</v>
      </c>
      <c r="CF31" s="29">
        <f t="shared" si="64"/>
        <v>3.524229074889868E-3</v>
      </c>
      <c r="CG31" s="29">
        <f t="shared" si="65"/>
        <v>0.56569506058891839</v>
      </c>
      <c r="CH31" s="29">
        <f t="shared" si="66"/>
        <v>2.9601943028742417E-2</v>
      </c>
      <c r="CI31" s="29">
        <f t="shared" si="67"/>
        <v>8.0672616003188186E-4</v>
      </c>
      <c r="CJ31" s="29">
        <f t="shared" si="68"/>
        <v>0</v>
      </c>
      <c r="CK31" s="29">
        <f t="shared" si="69"/>
        <v>0</v>
      </c>
      <c r="CL31" s="29">
        <f t="shared" si="70"/>
        <v>6.5790252779309236E-5</v>
      </c>
      <c r="CM31" s="29">
        <f t="shared" si="71"/>
        <v>1.7801433456482085</v>
      </c>
      <c r="CN31" s="29"/>
      <c r="CO31" s="29">
        <f t="shared" si="72"/>
        <v>0.64527448633826512</v>
      </c>
      <c r="CP31" s="29"/>
      <c r="CQ31" s="29">
        <f t="shared" si="73"/>
        <v>1.7475446996969259</v>
      </c>
      <c r="CR31" s="29">
        <f t="shared" si="74"/>
        <v>1.7025794078028213E-2</v>
      </c>
      <c r="CS31" s="29">
        <f t="shared" si="75"/>
        <v>6.3553711713302152E-2</v>
      </c>
      <c r="CT31" s="29">
        <f t="shared" si="76"/>
        <v>0.27697977908426863</v>
      </c>
      <c r="CU31" s="29">
        <f t="shared" si="77"/>
        <v>3.524229074889868E-3</v>
      </c>
      <c r="CV31" s="29">
        <f t="shared" si="78"/>
        <v>0.56569506058891839</v>
      </c>
      <c r="CW31" s="29">
        <f t="shared" si="79"/>
        <v>2.9601943028742417E-2</v>
      </c>
      <c r="CX31" s="29">
        <f t="shared" si="80"/>
        <v>8.0672616003188186E-4</v>
      </c>
      <c r="CY31" s="29">
        <f t="shared" si="81"/>
        <v>0</v>
      </c>
      <c r="CZ31" s="29">
        <f t="shared" si="82"/>
        <v>0</v>
      </c>
      <c r="DA31" s="29">
        <f t="shared" si="83"/>
        <v>1.9737075833792771E-4</v>
      </c>
      <c r="DB31" s="29">
        <f t="shared" si="84"/>
        <v>2.7049293141834458</v>
      </c>
      <c r="DC31" s="29">
        <f t="shared" si="85"/>
        <v>2.2181725668536583</v>
      </c>
      <c r="DD31" s="29">
        <f t="shared" si="86"/>
        <v>1.9381778561091179</v>
      </c>
      <c r="DE31" s="29">
        <f t="shared" si="87"/>
        <v>1.8883074676390828E-2</v>
      </c>
      <c r="DF31" s="29">
        <f t="shared" si="88"/>
        <v>9.398206656278188E-2</v>
      </c>
      <c r="DG31" s="29">
        <f t="shared" si="89"/>
        <v>1.9570609307855087</v>
      </c>
      <c r="DH31" s="29">
        <f t="shared" si="90"/>
        <v>6.1822143890882142E-2</v>
      </c>
      <c r="DI31" s="29">
        <f t="shared" si="91"/>
        <v>3.2159922671899738E-2</v>
      </c>
      <c r="DJ31" s="29">
        <f t="shared" si="92"/>
        <v>0.6143889475379114</v>
      </c>
      <c r="DK31" s="29">
        <f t="shared" si="93"/>
        <v>7.8173482532287522E-3</v>
      </c>
      <c r="DL31" s="29">
        <f t="shared" si="94"/>
        <v>1.2548092646029569</v>
      </c>
      <c r="DM31" s="29">
        <f t="shared" si="95"/>
        <v>6.5662217951921328E-2</v>
      </c>
      <c r="DN31" s="29">
        <f t="shared" si="96"/>
        <v>3.5789156742918288E-3</v>
      </c>
      <c r="DO31" s="29">
        <f t="shared" si="97"/>
        <v>0</v>
      </c>
      <c r="DP31" s="29">
        <f t="shared" si="98"/>
        <v>0</v>
      </c>
      <c r="DQ31" s="29">
        <f t="shared" si="99"/>
        <v>2.918682677628628E-4</v>
      </c>
      <c r="DR31" s="31">
        <f t="shared" si="100"/>
        <v>3.9975915596363634</v>
      </c>
      <c r="DS31" s="29"/>
      <c r="DT31" s="29">
        <f t="shared" si="101"/>
        <v>3.5789156742918288E-3</v>
      </c>
      <c r="DU31" s="29">
        <f t="shared" si="102"/>
        <v>1.8883074676390828E-2</v>
      </c>
      <c r="DV31" s="29">
        <f t="shared" si="103"/>
        <v>2.918682677628628E-4</v>
      </c>
      <c r="DW31" s="31">
        <f t="shared" si="104"/>
        <v>2.8289138729845047E-2</v>
      </c>
      <c r="DX31" s="29">
        <f t="shared" si="105"/>
        <v>6.5662217951921328E-2</v>
      </c>
      <c r="DY31" s="29">
        <f t="shared" si="106"/>
        <v>0.88209056451796997</v>
      </c>
      <c r="DZ31" s="29">
        <f t="shared" si="107"/>
        <v>0.99879577981818191</v>
      </c>
      <c r="EA31" s="29">
        <f t="shared" si="108"/>
        <v>4.6907514099126644</v>
      </c>
      <c r="EB31" s="29">
        <f t="shared" si="109"/>
        <v>2.6230496132174435</v>
      </c>
      <c r="EC31" s="29"/>
      <c r="ED31" s="29"/>
      <c r="EE31" s="29">
        <f t="shared" si="110"/>
        <v>0.46703526583305033</v>
      </c>
      <c r="EF31" s="29">
        <f t="shared" si="111"/>
        <v>0.26040054646587213</v>
      </c>
      <c r="EG31" s="29">
        <f t="shared" si="112"/>
        <v>-0.77439286131325802</v>
      </c>
      <c r="EH31" s="29">
        <f t="shared" si="113"/>
        <v>4.9539623376663862</v>
      </c>
      <c r="EI31" s="29" t="e">
        <f>125.9*1000/8.3144+(#REF!*10^9-10^5)*6.5*(10^-6)/8.3144</f>
        <v>#REF!</v>
      </c>
      <c r="EJ31" s="29">
        <f t="shared" si="114"/>
        <v>10.838954016358764</v>
      </c>
      <c r="EK31" s="29" t="e">
        <f t="shared" si="115"/>
        <v>#REF!</v>
      </c>
      <c r="EL31" s="29" t="e">
        <f>#REF!</f>
        <v>#REF!</v>
      </c>
      <c r="EM31" s="29" t="e">
        <f>1/(0.000407-0.0000329*#REF!+0.00001202*P31+0.000056662*EA31-0.000306214*BT31-0.0006176*BW31+0.00018946*BT31/(BT31+BR31)+0.00025746*DJ31)</f>
        <v>#REF!</v>
      </c>
      <c r="EN31" s="29"/>
      <c r="EO31" s="29" t="e">
        <f t="shared" si="116"/>
        <v>#REF!</v>
      </c>
      <c r="EP31" s="29" t="e">
        <f>#REF!</f>
        <v>#REF!</v>
      </c>
      <c r="EQ31" s="31" t="e">
        <f t="shared" si="117"/>
        <v>#REF!</v>
      </c>
      <c r="ER31" s="31" t="e">
        <f>2064.1+31.52*DF31-12.28*DM31-289.6*DQ31+1.544*LN(DQ31)-177.24*(DF31-0.17145)^2-371.87*(DF31-0.17145)*(DM31-0.07365)+0.321067*#REF!-343.43*LN(#REF!)</f>
        <v>#REF!</v>
      </c>
      <c r="ES31" s="31" t="e">
        <f t="shared" si="118"/>
        <v>#REF!</v>
      </c>
      <c r="ET31" s="31">
        <f t="shared" si="119"/>
        <v>0.30408302972042484</v>
      </c>
      <c r="EU31" s="31" t="e">
        <f>(5573.8+587.9*#REF!-61*#REF!^2)/(5.3-0.633*LN(ET31)-3.97*EF31+0.06*EG31+24.7*BU31^2+0.081*P31+0.156*#REF!)</f>
        <v>#REF!</v>
      </c>
    </row>
    <row r="32" spans="1:151">
      <c r="D32">
        <v>47.2</v>
      </c>
      <c r="E32">
        <v>4.76</v>
      </c>
      <c r="F32">
        <v>14.3</v>
      </c>
      <c r="G32">
        <v>15</v>
      </c>
      <c r="H32">
        <v>0.15</v>
      </c>
      <c r="I32">
        <v>4.8</v>
      </c>
      <c r="J32">
        <v>6.61</v>
      </c>
      <c r="K32">
        <v>3.65</v>
      </c>
      <c r="L32">
        <v>1.05</v>
      </c>
      <c r="M32" s="30">
        <v>0</v>
      </c>
      <c r="N32">
        <v>0</v>
      </c>
      <c r="O32">
        <v>0.81</v>
      </c>
      <c r="P32">
        <v>0</v>
      </c>
      <c r="S32">
        <v>52.5</v>
      </c>
      <c r="T32">
        <v>0.68</v>
      </c>
      <c r="U32">
        <v>2.16</v>
      </c>
      <c r="V32">
        <v>19.899999999999999</v>
      </c>
      <c r="W32">
        <v>0.25</v>
      </c>
      <c r="X32">
        <v>22.8</v>
      </c>
      <c r="Y32">
        <v>1.66</v>
      </c>
      <c r="Z32">
        <v>0.05</v>
      </c>
      <c r="AA32">
        <v>0</v>
      </c>
      <c r="AB32" s="30">
        <v>0</v>
      </c>
      <c r="AC32">
        <v>0.01</v>
      </c>
      <c r="AD32" s="30">
        <v>0</v>
      </c>
      <c r="AF32" s="29">
        <f t="shared" si="15"/>
        <v>0.31049980779951869</v>
      </c>
      <c r="AG32" s="29">
        <f t="shared" si="16"/>
        <v>3.1201562185483644E-2</v>
      </c>
      <c r="AH32" s="7">
        <f t="shared" ca="1" si="17"/>
        <v>9.0537854168964351</v>
      </c>
      <c r="AI32" s="29">
        <f t="shared" ca="1" si="18"/>
        <v>1457.5601592028788</v>
      </c>
      <c r="AJ32" s="40" t="e">
        <f t="shared" si="19"/>
        <v>#REF!</v>
      </c>
      <c r="AK32" s="41">
        <f t="shared" ca="1" si="20"/>
        <v>1184.4101592028787</v>
      </c>
      <c r="AL32" s="40">
        <f t="shared" ca="1" si="21"/>
        <v>1184.0148424452941</v>
      </c>
      <c r="AM32" s="94">
        <f t="shared" ca="1" si="22"/>
        <v>1184.4101592028787</v>
      </c>
      <c r="AN32" s="94">
        <f t="shared" ca="1" si="23"/>
        <v>0.90537854168964349</v>
      </c>
      <c r="AO32" s="90">
        <f t="shared" si="24"/>
        <v>0.50200999999999996</v>
      </c>
      <c r="AP32" s="90">
        <f t="shared" si="25"/>
        <v>0.39128671328671322</v>
      </c>
      <c r="AQ32" s="29"/>
      <c r="AR32" s="40" t="e">
        <f t="shared" si="26"/>
        <v>#REF!</v>
      </c>
      <c r="AS32" s="40">
        <f t="shared" ca="1" si="27"/>
        <v>0.90537854168964349</v>
      </c>
      <c r="AT32" s="40">
        <f t="shared" ca="1" si="28"/>
        <v>0.219706271846632</v>
      </c>
      <c r="AU32" s="64"/>
      <c r="AV32" s="126">
        <f t="shared" si="29"/>
        <v>0.27929824561403505</v>
      </c>
      <c r="AW32" s="29"/>
      <c r="AX32" s="29">
        <f t="shared" si="30"/>
        <v>0.489549377968233</v>
      </c>
      <c r="AY32" s="29">
        <f t="shared" si="31"/>
        <v>1.752783576896312</v>
      </c>
      <c r="AZ32" s="29">
        <f t="shared" si="32"/>
        <v>36.323181797154817</v>
      </c>
      <c r="BA32" s="29">
        <f t="shared" si="33"/>
        <v>67.130882987833218</v>
      </c>
      <c r="BB32" s="29">
        <f t="shared" si="34"/>
        <v>0.78556295072090387</v>
      </c>
      <c r="BC32" s="29">
        <f t="shared" si="35"/>
        <v>5.9590279273098741E-2</v>
      </c>
      <c r="BD32" s="29">
        <f t="shared" si="36"/>
        <v>0.28049940663587059</v>
      </c>
      <c r="BE32" s="29">
        <f t="shared" si="37"/>
        <v>0.20877872795296631</v>
      </c>
      <c r="BF32" s="29">
        <f t="shared" si="38"/>
        <v>2.1145374449339205E-3</v>
      </c>
      <c r="BG32" s="29">
        <f t="shared" si="39"/>
        <v>0.11909369696608806</v>
      </c>
      <c r="BH32" s="29">
        <f t="shared" si="40"/>
        <v>0.11787279724095626</v>
      </c>
      <c r="BI32" s="29">
        <f t="shared" si="41"/>
        <v>0.11778201936465474</v>
      </c>
      <c r="BJ32" s="29">
        <f t="shared" si="42"/>
        <v>2.2293940294704658E-2</v>
      </c>
      <c r="BK32" s="29">
        <f t="shared" si="43"/>
        <v>0</v>
      </c>
      <c r="BL32" s="29">
        <f t="shared" si="44"/>
        <v>0</v>
      </c>
      <c r="BM32" s="29">
        <f t="shared" si="45"/>
        <v>1.141351444655023E-2</v>
      </c>
      <c r="BN32" s="29">
        <f t="shared" si="46"/>
        <v>1.7250018703407275</v>
      </c>
      <c r="BO32" s="29">
        <f t="shared" si="47"/>
        <v>0.45539831824398957</v>
      </c>
      <c r="BP32" s="29">
        <f t="shared" si="48"/>
        <v>3.4545051978018028E-2</v>
      </c>
      <c r="BQ32" s="29">
        <f t="shared" si="49"/>
        <v>0.16260817536416092</v>
      </c>
      <c r="BR32" s="29">
        <f t="shared" si="50"/>
        <v>0.12103101541085734</v>
      </c>
      <c r="BS32" s="29">
        <f t="shared" si="51"/>
        <v>1.2258174795580082E-3</v>
      </c>
      <c r="BT32" s="29">
        <f t="shared" si="52"/>
        <v>6.9039749471439302E-2</v>
      </c>
      <c r="BU32" s="29">
        <f t="shared" si="53"/>
        <v>6.8331982282241618E-2</v>
      </c>
      <c r="BV32" s="29">
        <f t="shared" si="54"/>
        <v>6.8279357483473385E-2</v>
      </c>
      <c r="BW32" s="29">
        <f t="shared" si="55"/>
        <v>1.2924009346320936E-2</v>
      </c>
      <c r="BX32" s="29">
        <f t="shared" si="56"/>
        <v>0</v>
      </c>
      <c r="BY32" s="29">
        <f t="shared" si="57"/>
        <v>0</v>
      </c>
      <c r="BZ32" s="29">
        <f t="shared" si="58"/>
        <v>6.6165229399408124E-3</v>
      </c>
      <c r="CA32" s="29">
        <f t="shared" si="59"/>
        <v>1</v>
      </c>
      <c r="CB32" s="29">
        <f t="shared" si="60"/>
        <v>0.87377234984846297</v>
      </c>
      <c r="CC32" s="29">
        <f t="shared" si="61"/>
        <v>8.5128970390141064E-3</v>
      </c>
      <c r="CD32" s="29">
        <f t="shared" si="62"/>
        <v>2.1184570571100715E-2</v>
      </c>
      <c r="CE32" s="29">
        <f t="shared" si="63"/>
        <v>0.27697977908426863</v>
      </c>
      <c r="CF32" s="29">
        <f t="shared" si="64"/>
        <v>3.524229074889868E-3</v>
      </c>
      <c r="CG32" s="29">
        <f t="shared" si="65"/>
        <v>0.56569506058891839</v>
      </c>
      <c r="CH32" s="29">
        <f t="shared" si="66"/>
        <v>2.9601943028742417E-2</v>
      </c>
      <c r="CI32" s="29">
        <f t="shared" si="67"/>
        <v>8.0672616003188186E-4</v>
      </c>
      <c r="CJ32" s="29">
        <f t="shared" si="68"/>
        <v>0</v>
      </c>
      <c r="CK32" s="29">
        <f t="shared" si="69"/>
        <v>0</v>
      </c>
      <c r="CL32" s="29">
        <f t="shared" si="70"/>
        <v>6.5790252779309236E-5</v>
      </c>
      <c r="CM32" s="29">
        <f t="shared" si="71"/>
        <v>1.7801433456482085</v>
      </c>
      <c r="CN32" s="29"/>
      <c r="CO32" s="29">
        <f t="shared" si="72"/>
        <v>0.64527448633826512</v>
      </c>
      <c r="CP32" s="29"/>
      <c r="CQ32" s="29">
        <f t="shared" si="73"/>
        <v>1.7475446996969259</v>
      </c>
      <c r="CR32" s="29">
        <f t="shared" si="74"/>
        <v>1.7025794078028213E-2</v>
      </c>
      <c r="CS32" s="29">
        <f t="shared" si="75"/>
        <v>6.3553711713302152E-2</v>
      </c>
      <c r="CT32" s="29">
        <f t="shared" si="76"/>
        <v>0.27697977908426863</v>
      </c>
      <c r="CU32" s="29">
        <f t="shared" si="77"/>
        <v>3.524229074889868E-3</v>
      </c>
      <c r="CV32" s="29">
        <f t="shared" si="78"/>
        <v>0.56569506058891839</v>
      </c>
      <c r="CW32" s="29">
        <f t="shared" si="79"/>
        <v>2.9601943028742417E-2</v>
      </c>
      <c r="CX32" s="29">
        <f t="shared" si="80"/>
        <v>8.0672616003188186E-4</v>
      </c>
      <c r="CY32" s="29">
        <f t="shared" si="81"/>
        <v>0</v>
      </c>
      <c r="CZ32" s="29">
        <f t="shared" si="82"/>
        <v>0</v>
      </c>
      <c r="DA32" s="29">
        <f t="shared" si="83"/>
        <v>1.9737075833792771E-4</v>
      </c>
      <c r="DB32" s="29">
        <f t="shared" si="84"/>
        <v>2.7049293141834458</v>
      </c>
      <c r="DC32" s="29">
        <f t="shared" si="85"/>
        <v>2.2181725668536583</v>
      </c>
      <c r="DD32" s="29">
        <f t="shared" si="86"/>
        <v>1.9381778561091179</v>
      </c>
      <c r="DE32" s="29">
        <f t="shared" si="87"/>
        <v>1.8883074676390828E-2</v>
      </c>
      <c r="DF32" s="29">
        <f t="shared" si="88"/>
        <v>9.398206656278188E-2</v>
      </c>
      <c r="DG32" s="29">
        <f t="shared" si="89"/>
        <v>1.9570609307855087</v>
      </c>
      <c r="DH32" s="29">
        <f t="shared" si="90"/>
        <v>6.1822143890882142E-2</v>
      </c>
      <c r="DI32" s="29">
        <f t="shared" si="91"/>
        <v>3.2159922671899738E-2</v>
      </c>
      <c r="DJ32" s="29">
        <f t="shared" si="92"/>
        <v>0.6143889475379114</v>
      </c>
      <c r="DK32" s="29">
        <f t="shared" si="93"/>
        <v>7.8173482532287522E-3</v>
      </c>
      <c r="DL32" s="29">
        <f t="shared" si="94"/>
        <v>1.2548092646029569</v>
      </c>
      <c r="DM32" s="29">
        <f t="shared" si="95"/>
        <v>6.5662217951921328E-2</v>
      </c>
      <c r="DN32" s="29">
        <f t="shared" si="96"/>
        <v>3.5789156742918288E-3</v>
      </c>
      <c r="DO32" s="29">
        <f t="shared" si="97"/>
        <v>0</v>
      </c>
      <c r="DP32" s="29">
        <f t="shared" si="98"/>
        <v>0</v>
      </c>
      <c r="DQ32" s="29">
        <f t="shared" si="99"/>
        <v>2.918682677628628E-4</v>
      </c>
      <c r="DR32" s="31">
        <f t="shared" si="100"/>
        <v>3.9975915596363634</v>
      </c>
      <c r="DS32" s="29"/>
      <c r="DT32" s="29">
        <f t="shared" si="101"/>
        <v>3.5789156742918288E-3</v>
      </c>
      <c r="DU32" s="29">
        <f t="shared" si="102"/>
        <v>1.8883074676390828E-2</v>
      </c>
      <c r="DV32" s="29">
        <f t="shared" si="103"/>
        <v>2.918682677628628E-4</v>
      </c>
      <c r="DW32" s="31">
        <f t="shared" si="104"/>
        <v>2.8289138729845047E-2</v>
      </c>
      <c r="DX32" s="29">
        <f t="shared" si="105"/>
        <v>6.5662217951921328E-2</v>
      </c>
      <c r="DY32" s="29">
        <f t="shared" si="106"/>
        <v>0.88209056451796997</v>
      </c>
      <c r="DZ32" s="29">
        <f t="shared" si="107"/>
        <v>0.99879577981818191</v>
      </c>
      <c r="EA32" s="29">
        <f t="shared" si="108"/>
        <v>4.7555656252288419</v>
      </c>
      <c r="EB32" s="29">
        <f t="shared" si="109"/>
        <v>2.5080593561238582</v>
      </c>
      <c r="EC32" s="29"/>
      <c r="ED32" s="29"/>
      <c r="EE32" s="29">
        <f t="shared" si="110"/>
        <v>0.45539831824398957</v>
      </c>
      <c r="EF32" s="29">
        <f t="shared" si="111"/>
        <v>0.25962856464409628</v>
      </c>
      <c r="EG32" s="29">
        <f t="shared" si="112"/>
        <v>-0.86721203892677723</v>
      </c>
      <c r="EH32" s="29">
        <f t="shared" si="113"/>
        <v>4.612411516720182</v>
      </c>
      <c r="EI32" s="29" t="e">
        <f>125.9*1000/8.3144+(#REF!*10^9-10^5)*6.5*(10^-6)/8.3144</f>
        <v>#REF!</v>
      </c>
      <c r="EJ32" s="29">
        <f t="shared" si="114"/>
        <v>10.782961394702998</v>
      </c>
      <c r="EK32" s="29" t="e">
        <f t="shared" si="115"/>
        <v>#REF!</v>
      </c>
      <c r="EL32" s="29" t="e">
        <f>#REF!</f>
        <v>#REF!</v>
      </c>
      <c r="EM32" s="29" t="e">
        <f>1/(0.000407-0.0000329*#REF!+0.00001202*P32+0.000056662*EA32-0.000306214*BT32-0.0006176*BW32+0.00018946*BT32/(BT32+BR32)+0.00025746*DJ32)</f>
        <v>#REF!</v>
      </c>
      <c r="EN32" s="29"/>
      <c r="EO32" s="29" t="e">
        <f t="shared" si="116"/>
        <v>#REF!</v>
      </c>
      <c r="EP32" s="29" t="e">
        <f>#REF!</f>
        <v>#REF!</v>
      </c>
      <c r="EQ32" s="31" t="e">
        <f t="shared" si="117"/>
        <v>#REF!</v>
      </c>
      <c r="ER32" s="31" t="e">
        <f>2064.1+31.52*DF32-12.28*DM32-289.6*DQ32+1.544*LN(DQ32)-177.24*(DF32-0.17145)^2-371.87*(DF32-0.17145)*(DM32-0.07365)+0.321067*#REF!-343.43*LN(#REF!)</f>
        <v>#REF!</v>
      </c>
      <c r="ES32" s="31" t="e">
        <f t="shared" si="118"/>
        <v>#REF!</v>
      </c>
      <c r="ET32" s="31">
        <f t="shared" si="119"/>
        <v>0.36323181797154819</v>
      </c>
      <c r="EU32" s="31" t="e">
        <f>(5573.8+587.9*#REF!-61*#REF!^2)/(5.3-0.633*LN(ET32)-3.97*EF32+0.06*EG32+24.7*BU32^2+0.081*P32+0.156*#REF!)</f>
        <v>#REF!</v>
      </c>
    </row>
    <row r="33" spans="4:151">
      <c r="D33">
        <v>42.66</v>
      </c>
      <c r="E33">
        <v>0.66</v>
      </c>
      <c r="F33">
        <v>9.36</v>
      </c>
      <c r="G33">
        <v>20.48</v>
      </c>
      <c r="H33">
        <v>0.28000000000000003</v>
      </c>
      <c r="I33">
        <v>13.96</v>
      </c>
      <c r="J33">
        <v>11.13</v>
      </c>
      <c r="K33">
        <v>0.11</v>
      </c>
      <c r="L33">
        <v>0.04</v>
      </c>
      <c r="M33" s="30">
        <v>0</v>
      </c>
      <c r="N33">
        <v>0.33</v>
      </c>
      <c r="O33">
        <v>0</v>
      </c>
      <c r="P33">
        <v>0</v>
      </c>
      <c r="S33">
        <v>52.5</v>
      </c>
      <c r="T33">
        <v>0.68</v>
      </c>
      <c r="U33">
        <v>2.16</v>
      </c>
      <c r="V33">
        <v>19.899999999999999</v>
      </c>
      <c r="W33">
        <v>0.25</v>
      </c>
      <c r="X33">
        <v>22.8</v>
      </c>
      <c r="Y33">
        <v>1.66</v>
      </c>
      <c r="Z33">
        <v>0.05</v>
      </c>
      <c r="AA33">
        <v>0</v>
      </c>
      <c r="AB33" s="30">
        <v>0</v>
      </c>
      <c r="AC33">
        <v>0.01</v>
      </c>
      <c r="AD33" s="30">
        <v>0</v>
      </c>
      <c r="AF33" s="29">
        <f t="shared" si="15"/>
        <v>0.32856406112867331</v>
      </c>
      <c r="AG33" s="29">
        <f t="shared" si="16"/>
        <v>0.26637665981430914</v>
      </c>
      <c r="AH33" s="7" t="str">
        <f t="shared" si="17"/>
        <v/>
      </c>
      <c r="AI33" s="29" t="str">
        <f t="shared" si="18"/>
        <v/>
      </c>
      <c r="AJ33" s="40" t="e">
        <f t="shared" si="19"/>
        <v>#REF!</v>
      </c>
      <c r="AK33" s="41">
        <f t="shared" ca="1" si="20"/>
        <v>1305.4064370116641</v>
      </c>
      <c r="AL33" s="40">
        <f t="shared" ca="1" si="21"/>
        <v>1467.5055098650278</v>
      </c>
      <c r="AM33" s="94">
        <f t="shared" ca="1" si="22"/>
        <v>1305.4064370116641</v>
      </c>
      <c r="AN33" s="94">
        <f t="shared" ca="1" si="23"/>
        <v>1.5449619500642293</v>
      </c>
      <c r="AO33" s="90">
        <f t="shared" si="24"/>
        <v>1.163141</v>
      </c>
      <c r="AP33" s="90">
        <f t="shared" si="25"/>
        <v>0.64487692307692301</v>
      </c>
      <c r="AQ33" s="29"/>
      <c r="AR33" s="40" t="e">
        <f t="shared" si="26"/>
        <v>#REF!</v>
      </c>
      <c r="AS33" s="40">
        <f t="shared" ca="1" si="27"/>
        <v>1.5449619500642293</v>
      </c>
      <c r="AT33" s="40">
        <f t="shared" ca="1" si="28"/>
        <v>0.76345066390439276</v>
      </c>
      <c r="AU33" s="64"/>
      <c r="AV33" s="126">
        <f t="shared" si="29"/>
        <v>0.59494072094298245</v>
      </c>
      <c r="AW33" s="29"/>
      <c r="AX33" s="29">
        <f t="shared" si="30"/>
        <v>0.489549377968233</v>
      </c>
      <c r="AY33" s="29">
        <f t="shared" si="31"/>
        <v>0.82285404366387305</v>
      </c>
      <c r="AZ33" s="29">
        <f t="shared" si="32"/>
        <v>54.855082995133451</v>
      </c>
      <c r="BA33" s="29">
        <f t="shared" si="33"/>
        <v>67.130882987833218</v>
      </c>
      <c r="BB33" s="29">
        <f t="shared" si="34"/>
        <v>0.71000244656257949</v>
      </c>
      <c r="BC33" s="29">
        <f t="shared" si="35"/>
        <v>8.2625177143372218E-3</v>
      </c>
      <c r="BD33" s="29">
        <f t="shared" si="36"/>
        <v>0.18359961161620619</v>
      </c>
      <c r="BE33" s="29">
        <f t="shared" si="37"/>
        <v>0.28505255656511669</v>
      </c>
      <c r="BF33" s="29">
        <f t="shared" si="38"/>
        <v>3.9471365638766524E-3</v>
      </c>
      <c r="BG33" s="29">
        <f t="shared" si="39"/>
        <v>0.34636416867637282</v>
      </c>
      <c r="BH33" s="29">
        <f t="shared" si="40"/>
        <v>0.1984756782589778</v>
      </c>
      <c r="BI33" s="29">
        <f t="shared" si="41"/>
        <v>3.5495951041402797E-3</v>
      </c>
      <c r="BJ33" s="29">
        <f t="shared" si="42"/>
        <v>8.492929636077965E-4</v>
      </c>
      <c r="BK33" s="29">
        <f t="shared" si="43"/>
        <v>0</v>
      </c>
      <c r="BL33" s="29">
        <f t="shared" si="44"/>
        <v>4.3421566834344096E-3</v>
      </c>
      <c r="BM33" s="29">
        <f t="shared" si="45"/>
        <v>0</v>
      </c>
      <c r="BN33" s="29">
        <f t="shared" si="46"/>
        <v>1.7444451607086491</v>
      </c>
      <c r="BO33" s="29">
        <f t="shared" si="47"/>
        <v>0.40700760479862486</v>
      </c>
      <c r="BP33" s="29">
        <f t="shared" si="48"/>
        <v>4.7364731780853032E-3</v>
      </c>
      <c r="BQ33" s="29">
        <f t="shared" si="49"/>
        <v>0.10524814178831635</v>
      </c>
      <c r="BR33" s="29">
        <f t="shared" si="50"/>
        <v>0.16340585705160218</v>
      </c>
      <c r="BS33" s="29">
        <f t="shared" si="51"/>
        <v>2.2626888209390313E-3</v>
      </c>
      <c r="BT33" s="29">
        <f t="shared" si="52"/>
        <v>0.19855262663325496</v>
      </c>
      <c r="BU33" s="29">
        <f t="shared" si="53"/>
        <v>0.11377581980183926</v>
      </c>
      <c r="BV33" s="29">
        <f t="shared" si="54"/>
        <v>2.0347989057439451E-3</v>
      </c>
      <c r="BW33" s="29">
        <f t="shared" si="55"/>
        <v>4.8685563910922069E-4</v>
      </c>
      <c r="BX33" s="29">
        <f t="shared" si="56"/>
        <v>0</v>
      </c>
      <c r="BY33" s="29">
        <f t="shared" si="57"/>
        <v>2.4891333824850577E-3</v>
      </c>
      <c r="BZ33" s="29">
        <f t="shared" si="58"/>
        <v>0</v>
      </c>
      <c r="CA33" s="29">
        <f t="shared" si="59"/>
        <v>1.0000000000000002</v>
      </c>
      <c r="CB33" s="29">
        <f t="shared" si="60"/>
        <v>0.87377234984846297</v>
      </c>
      <c r="CC33" s="29">
        <f t="shared" si="61"/>
        <v>8.5128970390141064E-3</v>
      </c>
      <c r="CD33" s="29">
        <f t="shared" si="62"/>
        <v>2.1184570571100715E-2</v>
      </c>
      <c r="CE33" s="29">
        <f t="shared" si="63"/>
        <v>0.27697977908426863</v>
      </c>
      <c r="CF33" s="29">
        <f t="shared" si="64"/>
        <v>3.524229074889868E-3</v>
      </c>
      <c r="CG33" s="29">
        <f t="shared" si="65"/>
        <v>0.56569506058891839</v>
      </c>
      <c r="CH33" s="29">
        <f t="shared" si="66"/>
        <v>2.9601943028742417E-2</v>
      </c>
      <c r="CI33" s="29">
        <f t="shared" si="67"/>
        <v>8.0672616003188186E-4</v>
      </c>
      <c r="CJ33" s="29">
        <f t="shared" si="68"/>
        <v>0</v>
      </c>
      <c r="CK33" s="29">
        <f t="shared" si="69"/>
        <v>0</v>
      </c>
      <c r="CL33" s="29">
        <f t="shared" si="70"/>
        <v>6.5790252779309236E-5</v>
      </c>
      <c r="CM33" s="29">
        <f t="shared" si="71"/>
        <v>1.7801433456482085</v>
      </c>
      <c r="CN33" s="29"/>
      <c r="CO33" s="29">
        <f t="shared" si="72"/>
        <v>0.64527448633826512</v>
      </c>
      <c r="CP33" s="29"/>
      <c r="CQ33" s="29">
        <f t="shared" si="73"/>
        <v>1.7475446996969259</v>
      </c>
      <c r="CR33" s="29">
        <f t="shared" si="74"/>
        <v>1.7025794078028213E-2</v>
      </c>
      <c r="CS33" s="29">
        <f t="shared" si="75"/>
        <v>6.3553711713302152E-2</v>
      </c>
      <c r="CT33" s="29">
        <f t="shared" si="76"/>
        <v>0.27697977908426863</v>
      </c>
      <c r="CU33" s="29">
        <f t="shared" si="77"/>
        <v>3.524229074889868E-3</v>
      </c>
      <c r="CV33" s="29">
        <f t="shared" si="78"/>
        <v>0.56569506058891839</v>
      </c>
      <c r="CW33" s="29">
        <f t="shared" si="79"/>
        <v>2.9601943028742417E-2</v>
      </c>
      <c r="CX33" s="29">
        <f t="shared" si="80"/>
        <v>8.0672616003188186E-4</v>
      </c>
      <c r="CY33" s="29">
        <f t="shared" si="81"/>
        <v>0</v>
      </c>
      <c r="CZ33" s="29">
        <f t="shared" si="82"/>
        <v>0</v>
      </c>
      <c r="DA33" s="29">
        <f t="shared" si="83"/>
        <v>1.9737075833792771E-4</v>
      </c>
      <c r="DB33" s="29">
        <f t="shared" si="84"/>
        <v>2.7049293141834458</v>
      </c>
      <c r="DC33" s="29">
        <f t="shared" si="85"/>
        <v>2.2181725668536583</v>
      </c>
      <c r="DD33" s="29">
        <f t="shared" si="86"/>
        <v>1.9381778561091179</v>
      </c>
      <c r="DE33" s="29">
        <f t="shared" si="87"/>
        <v>1.8883074676390828E-2</v>
      </c>
      <c r="DF33" s="29">
        <f t="shared" si="88"/>
        <v>9.398206656278188E-2</v>
      </c>
      <c r="DG33" s="29">
        <f t="shared" si="89"/>
        <v>1.9570609307855087</v>
      </c>
      <c r="DH33" s="29">
        <f t="shared" si="90"/>
        <v>6.1822143890882142E-2</v>
      </c>
      <c r="DI33" s="29">
        <f t="shared" si="91"/>
        <v>3.2159922671899738E-2</v>
      </c>
      <c r="DJ33" s="29">
        <f t="shared" si="92"/>
        <v>0.6143889475379114</v>
      </c>
      <c r="DK33" s="29">
        <f t="shared" si="93"/>
        <v>7.8173482532287522E-3</v>
      </c>
      <c r="DL33" s="29">
        <f t="shared" si="94"/>
        <v>1.2548092646029569</v>
      </c>
      <c r="DM33" s="29">
        <f t="shared" si="95"/>
        <v>6.5662217951921328E-2</v>
      </c>
      <c r="DN33" s="29">
        <f t="shared" si="96"/>
        <v>3.5789156742918288E-3</v>
      </c>
      <c r="DO33" s="29">
        <f t="shared" si="97"/>
        <v>0</v>
      </c>
      <c r="DP33" s="29">
        <f t="shared" si="98"/>
        <v>0</v>
      </c>
      <c r="DQ33" s="29">
        <f t="shared" si="99"/>
        <v>2.918682677628628E-4</v>
      </c>
      <c r="DR33" s="31">
        <f t="shared" si="100"/>
        <v>3.9975915596363634</v>
      </c>
      <c r="DS33" s="29"/>
      <c r="DT33" s="29">
        <f t="shared" si="101"/>
        <v>3.5789156742918288E-3</v>
      </c>
      <c r="DU33" s="29">
        <f t="shared" si="102"/>
        <v>1.8883074676390828E-2</v>
      </c>
      <c r="DV33" s="29">
        <f t="shared" si="103"/>
        <v>2.918682677628628E-4</v>
      </c>
      <c r="DW33" s="31">
        <f t="shared" si="104"/>
        <v>2.8289138729845047E-2</v>
      </c>
      <c r="DX33" s="29">
        <f t="shared" si="105"/>
        <v>6.5662217951921328E-2</v>
      </c>
      <c r="DY33" s="29">
        <f t="shared" si="106"/>
        <v>0.88209056451796997</v>
      </c>
      <c r="DZ33" s="29">
        <f t="shared" si="107"/>
        <v>0.99879577981818191</v>
      </c>
      <c r="EA33" s="29">
        <f t="shared" si="108"/>
        <v>3.6923742282142293</v>
      </c>
      <c r="EB33" s="29">
        <f t="shared" si="109"/>
        <v>2.8465089729233615</v>
      </c>
      <c r="EC33" s="29"/>
      <c r="ED33" s="29"/>
      <c r="EE33" s="29">
        <f t="shared" si="110"/>
        <v>0.40700760479862486</v>
      </c>
      <c r="EF33" s="29">
        <f t="shared" si="111"/>
        <v>0.47799699230763548</v>
      </c>
      <c r="EG33" s="29">
        <f t="shared" si="112"/>
        <v>-0.42246506459525507</v>
      </c>
      <c r="EH33" s="29">
        <f t="shared" si="113"/>
        <v>1.951105264331441</v>
      </c>
      <c r="EI33" s="29" t="e">
        <f>125.9*1000/8.3144+(#REF!*10^9-10^5)*6.5*(10^-6)/8.3144</f>
        <v>#REF!</v>
      </c>
      <c r="EJ33" s="29">
        <f t="shared" si="114"/>
        <v>9.8382096534978913</v>
      </c>
      <c r="EK33" s="29" t="e">
        <f t="shared" si="115"/>
        <v>#REF!</v>
      </c>
      <c r="EL33" s="29" t="e">
        <f>#REF!</f>
        <v>#REF!</v>
      </c>
      <c r="EM33" s="29" t="e">
        <f>1/(0.000407-0.0000329*#REF!+0.00001202*P33+0.000056662*EA33-0.000306214*BT33-0.0006176*BW33+0.00018946*BT33/(BT33+BR33)+0.00025746*DJ33)</f>
        <v>#REF!</v>
      </c>
      <c r="EN33" s="29"/>
      <c r="EO33" s="29" t="e">
        <f t="shared" si="116"/>
        <v>#REF!</v>
      </c>
      <c r="EP33" s="29" t="e">
        <f>#REF!</f>
        <v>#REF!</v>
      </c>
      <c r="EQ33" s="31" t="e">
        <f t="shared" si="117"/>
        <v>#REF!</v>
      </c>
      <c r="ER33" s="31" t="e">
        <f>2064.1+31.52*DF33-12.28*DM33-289.6*DQ33+1.544*LN(DQ33)-177.24*(DF33-0.17145)^2-371.87*(DF33-0.17145)*(DM33-0.07365)+0.321067*#REF!-343.43*LN(#REF!)</f>
        <v>#REF!</v>
      </c>
      <c r="ES33" s="31" t="e">
        <f t="shared" si="118"/>
        <v>#REF!</v>
      </c>
      <c r="ET33" s="31">
        <f t="shared" si="119"/>
        <v>0.54855082995133453</v>
      </c>
      <c r="EU33" s="31" t="e">
        <f>(5573.8+587.9*#REF!-61*#REF!^2)/(5.3-0.633*LN(ET33)-3.97*EF33+0.06*EG33+24.7*BU33^2+0.081*P33+0.156*#REF!)</f>
        <v>#REF!</v>
      </c>
    </row>
    <row r="34" spans="4:151">
      <c r="D34">
        <v>48.64</v>
      </c>
      <c r="E34">
        <v>1.1599999999999999</v>
      </c>
      <c r="F34">
        <v>14.32</v>
      </c>
      <c r="G34">
        <v>9.19</v>
      </c>
      <c r="H34">
        <v>0</v>
      </c>
      <c r="I34">
        <v>13.49</v>
      </c>
      <c r="J34">
        <v>10.19</v>
      </c>
      <c r="K34">
        <v>2.65</v>
      </c>
      <c r="L34">
        <v>0.21</v>
      </c>
      <c r="M34" s="30">
        <v>0</v>
      </c>
      <c r="N34">
        <v>0.15</v>
      </c>
      <c r="O34">
        <v>0</v>
      </c>
      <c r="P34">
        <v>0</v>
      </c>
      <c r="S34">
        <v>52.5</v>
      </c>
      <c r="T34">
        <v>0.68</v>
      </c>
      <c r="U34">
        <v>2.16</v>
      </c>
      <c r="V34">
        <v>19.899999999999999</v>
      </c>
      <c r="W34">
        <v>0.25</v>
      </c>
      <c r="X34">
        <v>22.8</v>
      </c>
      <c r="Y34">
        <v>1.66</v>
      </c>
      <c r="Z34">
        <v>0.05</v>
      </c>
      <c r="AA34">
        <v>0</v>
      </c>
      <c r="AB34" s="30">
        <v>0</v>
      </c>
      <c r="AC34">
        <v>0.01</v>
      </c>
      <c r="AD34" s="30">
        <v>0</v>
      </c>
      <c r="AF34" s="29">
        <f t="shared" si="15"/>
        <v>0.31637084027457596</v>
      </c>
      <c r="AG34" s="29">
        <f t="shared" si="16"/>
        <v>0.96482248580449537</v>
      </c>
      <c r="AH34" s="7" t="str">
        <f t="shared" si="17"/>
        <v/>
      </c>
      <c r="AI34" s="29" t="str">
        <f t="shared" si="18"/>
        <v/>
      </c>
      <c r="AJ34" s="40" t="e">
        <f t="shared" si="19"/>
        <v>#REF!</v>
      </c>
      <c r="AK34" s="41">
        <f t="shared" ca="1" si="20"/>
        <v>1176.1645301522033</v>
      </c>
      <c r="AL34" s="40">
        <f t="shared" ca="1" si="21"/>
        <v>1370.3891413422425</v>
      </c>
      <c r="AM34" s="94">
        <f t="shared" ca="1" si="22"/>
        <v>1176.1645301522033</v>
      </c>
      <c r="AN34" s="94">
        <f t="shared" ca="1" si="23"/>
        <v>1.1248391886478375</v>
      </c>
      <c r="AO34" s="90">
        <f t="shared" si="24"/>
        <v>1.0485866703910613</v>
      </c>
      <c r="AP34" s="90">
        <f t="shared" si="25"/>
        <v>0.39061564245810054</v>
      </c>
      <c r="AQ34" s="29"/>
      <c r="AR34" s="40" t="e">
        <f t="shared" si="26"/>
        <v>#REF!</v>
      </c>
      <c r="AS34" s="40">
        <f t="shared" ca="1" si="27"/>
        <v>1.1248391886478375</v>
      </c>
      <c r="AT34" s="40">
        <f t="shared" ca="1" si="28"/>
        <v>0.19492591661599973</v>
      </c>
      <c r="AU34" s="64"/>
      <c r="AV34" s="126">
        <f t="shared" si="29"/>
        <v>1.2811933260790713</v>
      </c>
      <c r="AW34" s="29"/>
      <c r="AX34" s="29">
        <f t="shared" si="30"/>
        <v>0.489549377968233</v>
      </c>
      <c r="AY34" s="29">
        <f t="shared" si="31"/>
        <v>0.38210422112206627</v>
      </c>
      <c r="AZ34" s="29">
        <f t="shared" si="32"/>
        <v>72.350257490606722</v>
      </c>
      <c r="BA34" s="29">
        <f t="shared" si="33"/>
        <v>67.130882987833218</v>
      </c>
      <c r="BB34" s="29">
        <f t="shared" si="34"/>
        <v>0.80952927803103314</v>
      </c>
      <c r="BC34" s="29">
        <f t="shared" si="35"/>
        <v>1.4522000831259357E-2</v>
      </c>
      <c r="BD34" s="29">
        <f t="shared" si="36"/>
        <v>0.28089171349829839</v>
      </c>
      <c r="BE34" s="29">
        <f t="shared" si="37"/>
        <v>0.12791176732585069</v>
      </c>
      <c r="BF34" s="29">
        <f t="shared" si="38"/>
        <v>0</v>
      </c>
      <c r="BG34" s="29">
        <f t="shared" si="39"/>
        <v>0.33470291084844334</v>
      </c>
      <c r="BH34" s="29">
        <f t="shared" si="40"/>
        <v>0.18171313220655735</v>
      </c>
      <c r="BI34" s="29">
        <f t="shared" si="41"/>
        <v>8.5512972963379466E-2</v>
      </c>
      <c r="BJ34" s="29">
        <f t="shared" si="42"/>
        <v>4.458788058940932E-3</v>
      </c>
      <c r="BK34" s="29">
        <f t="shared" si="43"/>
        <v>0</v>
      </c>
      <c r="BL34" s="29">
        <f t="shared" si="44"/>
        <v>1.9737075833792766E-3</v>
      </c>
      <c r="BM34" s="29">
        <f t="shared" si="45"/>
        <v>0</v>
      </c>
      <c r="BN34" s="29">
        <f t="shared" si="46"/>
        <v>1.8412162713471418</v>
      </c>
      <c r="BO34" s="29">
        <f t="shared" si="47"/>
        <v>0.43967093416936515</v>
      </c>
      <c r="BP34" s="29">
        <f t="shared" si="48"/>
        <v>7.8871781969611903E-3</v>
      </c>
      <c r="BQ34" s="29">
        <f t="shared" si="49"/>
        <v>0.15255769670815561</v>
      </c>
      <c r="BR34" s="29">
        <f t="shared" si="50"/>
        <v>6.9471343109662478E-2</v>
      </c>
      <c r="BS34" s="29">
        <f t="shared" si="51"/>
        <v>0</v>
      </c>
      <c r="BT34" s="29">
        <f t="shared" si="52"/>
        <v>0.18178359384340823</v>
      </c>
      <c r="BU34" s="29">
        <f t="shared" si="53"/>
        <v>9.8691900041490171E-2</v>
      </c>
      <c r="BV34" s="29">
        <f t="shared" si="54"/>
        <v>4.6443741723406103E-2</v>
      </c>
      <c r="BW34" s="29">
        <f t="shared" si="55"/>
        <v>2.4216536255562316E-3</v>
      </c>
      <c r="BX34" s="29">
        <f t="shared" si="56"/>
        <v>0</v>
      </c>
      <c r="BY34" s="29">
        <f t="shared" si="57"/>
        <v>1.0719585819949312E-3</v>
      </c>
      <c r="BZ34" s="29">
        <f t="shared" si="58"/>
        <v>0</v>
      </c>
      <c r="CA34" s="29">
        <f t="shared" si="59"/>
        <v>1.0000000000000002</v>
      </c>
      <c r="CB34" s="29">
        <f t="shared" si="60"/>
        <v>0.87377234984846297</v>
      </c>
      <c r="CC34" s="29">
        <f t="shared" si="61"/>
        <v>8.5128970390141064E-3</v>
      </c>
      <c r="CD34" s="29">
        <f t="shared" si="62"/>
        <v>2.1184570571100715E-2</v>
      </c>
      <c r="CE34" s="29">
        <f t="shared" si="63"/>
        <v>0.27697977908426863</v>
      </c>
      <c r="CF34" s="29">
        <f t="shared" si="64"/>
        <v>3.524229074889868E-3</v>
      </c>
      <c r="CG34" s="29">
        <f t="shared" si="65"/>
        <v>0.56569506058891839</v>
      </c>
      <c r="CH34" s="29">
        <f t="shared" si="66"/>
        <v>2.9601943028742417E-2</v>
      </c>
      <c r="CI34" s="29">
        <f t="shared" si="67"/>
        <v>8.0672616003188186E-4</v>
      </c>
      <c r="CJ34" s="29">
        <f t="shared" si="68"/>
        <v>0</v>
      </c>
      <c r="CK34" s="29">
        <f t="shared" si="69"/>
        <v>0</v>
      </c>
      <c r="CL34" s="29">
        <f t="shared" si="70"/>
        <v>6.5790252779309236E-5</v>
      </c>
      <c r="CM34" s="29">
        <f t="shared" si="71"/>
        <v>1.7801433456482085</v>
      </c>
      <c r="CN34" s="29"/>
      <c r="CO34" s="29">
        <f t="shared" si="72"/>
        <v>0.64527448633826512</v>
      </c>
      <c r="CP34" s="29"/>
      <c r="CQ34" s="29">
        <f t="shared" si="73"/>
        <v>1.7475446996969259</v>
      </c>
      <c r="CR34" s="29">
        <f t="shared" si="74"/>
        <v>1.7025794078028213E-2</v>
      </c>
      <c r="CS34" s="29">
        <f t="shared" si="75"/>
        <v>6.3553711713302152E-2</v>
      </c>
      <c r="CT34" s="29">
        <f t="shared" si="76"/>
        <v>0.27697977908426863</v>
      </c>
      <c r="CU34" s="29">
        <f t="shared" si="77"/>
        <v>3.524229074889868E-3</v>
      </c>
      <c r="CV34" s="29">
        <f t="shared" si="78"/>
        <v>0.56569506058891839</v>
      </c>
      <c r="CW34" s="29">
        <f t="shared" si="79"/>
        <v>2.9601943028742417E-2</v>
      </c>
      <c r="CX34" s="29">
        <f t="shared" si="80"/>
        <v>8.0672616003188186E-4</v>
      </c>
      <c r="CY34" s="29">
        <f t="shared" si="81"/>
        <v>0</v>
      </c>
      <c r="CZ34" s="29">
        <f t="shared" si="82"/>
        <v>0</v>
      </c>
      <c r="DA34" s="29">
        <f t="shared" si="83"/>
        <v>1.9737075833792771E-4</v>
      </c>
      <c r="DB34" s="29">
        <f t="shared" si="84"/>
        <v>2.7049293141834458</v>
      </c>
      <c r="DC34" s="29">
        <f t="shared" si="85"/>
        <v>2.2181725668536583</v>
      </c>
      <c r="DD34" s="29">
        <f t="shared" si="86"/>
        <v>1.9381778561091179</v>
      </c>
      <c r="DE34" s="29">
        <f t="shared" si="87"/>
        <v>1.8883074676390828E-2</v>
      </c>
      <c r="DF34" s="29">
        <f t="shared" si="88"/>
        <v>9.398206656278188E-2</v>
      </c>
      <c r="DG34" s="29">
        <f t="shared" si="89"/>
        <v>1.9570609307855087</v>
      </c>
      <c r="DH34" s="29">
        <f t="shared" si="90"/>
        <v>6.1822143890882142E-2</v>
      </c>
      <c r="DI34" s="29">
        <f t="shared" si="91"/>
        <v>3.2159922671899738E-2</v>
      </c>
      <c r="DJ34" s="29">
        <f t="shared" si="92"/>
        <v>0.6143889475379114</v>
      </c>
      <c r="DK34" s="29">
        <f t="shared" si="93"/>
        <v>7.8173482532287522E-3</v>
      </c>
      <c r="DL34" s="29">
        <f t="shared" si="94"/>
        <v>1.2548092646029569</v>
      </c>
      <c r="DM34" s="29">
        <f t="shared" si="95"/>
        <v>6.5662217951921328E-2</v>
      </c>
      <c r="DN34" s="29">
        <f t="shared" si="96"/>
        <v>3.5789156742918288E-3</v>
      </c>
      <c r="DO34" s="29">
        <f t="shared" si="97"/>
        <v>0</v>
      </c>
      <c r="DP34" s="29">
        <f t="shared" si="98"/>
        <v>0</v>
      </c>
      <c r="DQ34" s="29">
        <f t="shared" si="99"/>
        <v>2.918682677628628E-4</v>
      </c>
      <c r="DR34" s="31">
        <f t="shared" si="100"/>
        <v>3.9975915596363634</v>
      </c>
      <c r="DS34" s="29"/>
      <c r="DT34" s="29">
        <f t="shared" si="101"/>
        <v>3.5789156742918288E-3</v>
      </c>
      <c r="DU34" s="29">
        <f t="shared" si="102"/>
        <v>1.8883074676390828E-2</v>
      </c>
      <c r="DV34" s="29">
        <f t="shared" si="103"/>
        <v>2.918682677628628E-4</v>
      </c>
      <c r="DW34" s="31">
        <f t="shared" si="104"/>
        <v>2.8289138729845047E-2</v>
      </c>
      <c r="DX34" s="29">
        <f t="shared" si="105"/>
        <v>6.5662217951921328E-2</v>
      </c>
      <c r="DY34" s="29">
        <f t="shared" si="106"/>
        <v>0.88209056451796997</v>
      </c>
      <c r="DZ34" s="29">
        <f t="shared" si="107"/>
        <v>0.99879577981818191</v>
      </c>
      <c r="EA34" s="29">
        <f t="shared" si="108"/>
        <v>4.2805712106017317</v>
      </c>
      <c r="EB34" s="29">
        <f t="shared" si="109"/>
        <v>2.3981633713642698</v>
      </c>
      <c r="EC34" s="29"/>
      <c r="ED34" s="29"/>
      <c r="EE34" s="29">
        <f t="shared" si="110"/>
        <v>0.43967093416936515</v>
      </c>
      <c r="EF34" s="29">
        <f t="shared" si="111"/>
        <v>0.34994683699456086</v>
      </c>
      <c r="EG34" s="29">
        <f t="shared" si="112"/>
        <v>-0.6347929482038891</v>
      </c>
      <c r="EH34" s="29">
        <f t="shared" si="113"/>
        <v>2.4119198433710398</v>
      </c>
      <c r="EI34" s="29" t="e">
        <f>125.9*1000/8.3144+(#REF!*10^9-10^5)*6.5*(10^-6)/8.3144</f>
        <v>#REF!</v>
      </c>
      <c r="EJ34" s="29">
        <f t="shared" si="114"/>
        <v>9.8509452172488725</v>
      </c>
      <c r="EK34" s="29" t="e">
        <f t="shared" si="115"/>
        <v>#REF!</v>
      </c>
      <c r="EL34" s="29" t="e">
        <f>#REF!</f>
        <v>#REF!</v>
      </c>
      <c r="EM34" s="29" t="e">
        <f>1/(0.000407-0.0000329*#REF!+0.00001202*P34+0.000056662*EA34-0.000306214*BT34-0.0006176*BW34+0.00018946*BT34/(BT34+BR34)+0.00025746*DJ34)</f>
        <v>#REF!</v>
      </c>
      <c r="EN34" s="29"/>
      <c r="EO34" s="29" t="e">
        <f t="shared" si="116"/>
        <v>#REF!</v>
      </c>
      <c r="EP34" s="29" t="e">
        <f>#REF!</f>
        <v>#REF!</v>
      </c>
      <c r="EQ34" s="31" t="e">
        <f t="shared" si="117"/>
        <v>#REF!</v>
      </c>
      <c r="ER34" s="31" t="e">
        <f>2064.1+31.52*DF34-12.28*DM34-289.6*DQ34+1.544*LN(DQ34)-177.24*(DF34-0.17145)^2-371.87*(DF34-0.17145)*(DM34-0.07365)+0.321067*#REF!-343.43*LN(#REF!)</f>
        <v>#REF!</v>
      </c>
      <c r="ES34" s="31" t="e">
        <f t="shared" si="118"/>
        <v>#REF!</v>
      </c>
      <c r="ET34" s="31">
        <f t="shared" si="119"/>
        <v>0.72350257490606718</v>
      </c>
      <c r="EU34" s="31" t="e">
        <f>(5573.8+587.9*#REF!-61*#REF!^2)/(5.3-0.633*LN(ET34)-3.97*EF34+0.06*EG34+24.7*BU34^2+0.081*P34+0.156*#REF!)</f>
        <v>#REF!</v>
      </c>
    </row>
    <row r="35" spans="4:151">
      <c r="D35">
        <v>48.52</v>
      </c>
      <c r="E35">
        <v>1.54</v>
      </c>
      <c r="F35">
        <v>17.72</v>
      </c>
      <c r="G35">
        <v>8.67</v>
      </c>
      <c r="H35">
        <v>0</v>
      </c>
      <c r="I35">
        <v>10.37</v>
      </c>
      <c r="J35">
        <v>9.43</v>
      </c>
      <c r="K35">
        <v>3</v>
      </c>
      <c r="L35">
        <v>0.28000000000000003</v>
      </c>
      <c r="M35" s="30">
        <v>0</v>
      </c>
      <c r="N35">
        <v>7.0000000000000007E-2</v>
      </c>
      <c r="O35">
        <v>0</v>
      </c>
      <c r="P35">
        <v>0</v>
      </c>
      <c r="S35">
        <v>52.5</v>
      </c>
      <c r="T35">
        <v>0.68</v>
      </c>
      <c r="U35">
        <v>2.16</v>
      </c>
      <c r="V35">
        <v>19.899999999999999</v>
      </c>
      <c r="W35">
        <v>0.25</v>
      </c>
      <c r="X35">
        <v>22.8</v>
      </c>
      <c r="Y35">
        <v>1.66</v>
      </c>
      <c r="Z35">
        <v>0.05</v>
      </c>
      <c r="AA35">
        <v>0</v>
      </c>
      <c r="AB35" s="30">
        <v>0</v>
      </c>
      <c r="AC35">
        <v>0.01</v>
      </c>
      <c r="AD35" s="30">
        <v>0</v>
      </c>
      <c r="AF35" s="29">
        <f t="shared" si="15"/>
        <v>0.3152480771833841</v>
      </c>
      <c r="AG35" s="29">
        <f t="shared" si="16"/>
        <v>0.72869757125142831</v>
      </c>
      <c r="AH35" s="7" t="str">
        <f t="shared" si="17"/>
        <v/>
      </c>
      <c r="AI35" s="29" t="str">
        <f t="shared" si="18"/>
        <v/>
      </c>
      <c r="AJ35" s="40" t="e">
        <f t="shared" si="19"/>
        <v>#REF!</v>
      </c>
      <c r="AK35" s="41">
        <f t="shared" ca="1" si="20"/>
        <v>1126.4739934476461</v>
      </c>
      <c r="AL35" s="40">
        <f t="shared" ca="1" si="21"/>
        <v>1290.423125863314</v>
      </c>
      <c r="AM35" s="94">
        <f t="shared" ca="1" si="22"/>
        <v>1126.4739934476461</v>
      </c>
      <c r="AN35" s="94">
        <f t="shared" ca="1" si="23"/>
        <v>0.74341910911385622</v>
      </c>
      <c r="AO35" s="90">
        <f t="shared" si="24"/>
        <v>0.69471860948081265</v>
      </c>
      <c r="AP35" s="90">
        <f t="shared" si="25"/>
        <v>0.29855169300225731</v>
      </c>
      <c r="AQ35" s="29"/>
      <c r="AR35" s="40" t="e">
        <f t="shared" si="26"/>
        <v>#REF!</v>
      </c>
      <c r="AS35" s="40">
        <f t="shared" ca="1" si="27"/>
        <v>0.74341910911385622</v>
      </c>
      <c r="AT35" s="40">
        <f t="shared" ca="1" si="28"/>
        <v>8.2192209645960551E-2</v>
      </c>
      <c r="AU35" s="64"/>
      <c r="AV35" s="126">
        <f t="shared" si="29"/>
        <v>1.0439456484348124</v>
      </c>
      <c r="AW35" s="29"/>
      <c r="AX35" s="29">
        <f t="shared" si="30"/>
        <v>0.489549377968233</v>
      </c>
      <c r="AY35" s="29">
        <f t="shared" si="31"/>
        <v>0.46894144221225914</v>
      </c>
      <c r="AZ35" s="29">
        <f t="shared" si="32"/>
        <v>68.072771409597038</v>
      </c>
      <c r="BA35" s="29">
        <f t="shared" si="33"/>
        <v>67.130882987833218</v>
      </c>
      <c r="BB35" s="29">
        <f t="shared" si="34"/>
        <v>0.80753208408852239</v>
      </c>
      <c r="BC35" s="29">
        <f t="shared" si="35"/>
        <v>1.9279208000120184E-2</v>
      </c>
      <c r="BD35" s="29">
        <f t="shared" si="36"/>
        <v>0.34758388011102281</v>
      </c>
      <c r="BE35" s="29">
        <f t="shared" si="37"/>
        <v>0.12067410475681453</v>
      </c>
      <c r="BF35" s="29">
        <f t="shared" si="38"/>
        <v>0</v>
      </c>
      <c r="BG35" s="29">
        <f t="shared" si="39"/>
        <v>0.25729200782048606</v>
      </c>
      <c r="BH35" s="29">
        <f t="shared" si="40"/>
        <v>0.16816043539821746</v>
      </c>
      <c r="BI35" s="29">
        <f t="shared" si="41"/>
        <v>9.6807139203825818E-2</v>
      </c>
      <c r="BJ35" s="29">
        <f t="shared" si="42"/>
        <v>5.9450507452545763E-3</v>
      </c>
      <c r="BK35" s="29">
        <f t="shared" si="43"/>
        <v>0</v>
      </c>
      <c r="BL35" s="29">
        <f t="shared" si="44"/>
        <v>9.210635389103293E-4</v>
      </c>
      <c r="BM35" s="29">
        <f t="shared" si="45"/>
        <v>0</v>
      </c>
      <c r="BN35" s="29">
        <f t="shared" si="46"/>
        <v>1.824194973663174</v>
      </c>
      <c r="BO35" s="29">
        <f t="shared" si="47"/>
        <v>0.44267860384842178</v>
      </c>
      <c r="BP35" s="29">
        <f t="shared" si="48"/>
        <v>1.0568611512729652E-2</v>
      </c>
      <c r="BQ35" s="29">
        <f t="shared" si="49"/>
        <v>0.19054097019741156</v>
      </c>
      <c r="BR35" s="29">
        <f t="shared" si="50"/>
        <v>6.61519774470644E-2</v>
      </c>
      <c r="BS35" s="29">
        <f t="shared" si="51"/>
        <v>0</v>
      </c>
      <c r="BT35" s="29">
        <f t="shared" si="52"/>
        <v>0.14104413811853503</v>
      </c>
      <c r="BU35" s="29">
        <f t="shared" si="53"/>
        <v>9.2183367362609125E-2</v>
      </c>
      <c r="BV35" s="29">
        <f t="shared" si="54"/>
        <v>5.306841680932109E-2</v>
      </c>
      <c r="BW35" s="29">
        <f t="shared" si="55"/>
        <v>3.2589996305692551E-3</v>
      </c>
      <c r="BX35" s="29">
        <f t="shared" si="56"/>
        <v>0</v>
      </c>
      <c r="BY35" s="29">
        <f t="shared" si="57"/>
        <v>5.0491507333820659E-4</v>
      </c>
      <c r="BZ35" s="29">
        <f t="shared" si="58"/>
        <v>0</v>
      </c>
      <c r="CA35" s="29">
        <f t="shared" si="59"/>
        <v>1</v>
      </c>
      <c r="CB35" s="29">
        <f t="shared" si="60"/>
        <v>0.87377234984846297</v>
      </c>
      <c r="CC35" s="29">
        <f t="shared" si="61"/>
        <v>8.5128970390141064E-3</v>
      </c>
      <c r="CD35" s="29">
        <f t="shared" si="62"/>
        <v>2.1184570571100715E-2</v>
      </c>
      <c r="CE35" s="29">
        <f t="shared" si="63"/>
        <v>0.27697977908426863</v>
      </c>
      <c r="CF35" s="29">
        <f t="shared" si="64"/>
        <v>3.524229074889868E-3</v>
      </c>
      <c r="CG35" s="29">
        <f t="shared" si="65"/>
        <v>0.56569506058891839</v>
      </c>
      <c r="CH35" s="29">
        <f t="shared" si="66"/>
        <v>2.9601943028742417E-2</v>
      </c>
      <c r="CI35" s="29">
        <f t="shared" si="67"/>
        <v>8.0672616003188186E-4</v>
      </c>
      <c r="CJ35" s="29">
        <f t="shared" si="68"/>
        <v>0</v>
      </c>
      <c r="CK35" s="29">
        <f t="shared" si="69"/>
        <v>0</v>
      </c>
      <c r="CL35" s="29">
        <f t="shared" si="70"/>
        <v>6.5790252779309236E-5</v>
      </c>
      <c r="CM35" s="29">
        <f t="shared" si="71"/>
        <v>1.7801433456482085</v>
      </c>
      <c r="CN35" s="29"/>
      <c r="CO35" s="29">
        <f t="shared" si="72"/>
        <v>0.64527448633826512</v>
      </c>
      <c r="CP35" s="29"/>
      <c r="CQ35" s="29">
        <f t="shared" si="73"/>
        <v>1.7475446996969259</v>
      </c>
      <c r="CR35" s="29">
        <f t="shared" si="74"/>
        <v>1.7025794078028213E-2</v>
      </c>
      <c r="CS35" s="29">
        <f t="shared" si="75"/>
        <v>6.3553711713302152E-2</v>
      </c>
      <c r="CT35" s="29">
        <f t="shared" si="76"/>
        <v>0.27697977908426863</v>
      </c>
      <c r="CU35" s="29">
        <f t="shared" si="77"/>
        <v>3.524229074889868E-3</v>
      </c>
      <c r="CV35" s="29">
        <f t="shared" si="78"/>
        <v>0.56569506058891839</v>
      </c>
      <c r="CW35" s="29">
        <f t="shared" si="79"/>
        <v>2.9601943028742417E-2</v>
      </c>
      <c r="CX35" s="29">
        <f t="shared" si="80"/>
        <v>8.0672616003188186E-4</v>
      </c>
      <c r="CY35" s="29">
        <f t="shared" si="81"/>
        <v>0</v>
      </c>
      <c r="CZ35" s="29">
        <f t="shared" si="82"/>
        <v>0</v>
      </c>
      <c r="DA35" s="29">
        <f t="shared" si="83"/>
        <v>1.9737075833792771E-4</v>
      </c>
      <c r="DB35" s="29">
        <f t="shared" si="84"/>
        <v>2.7049293141834458</v>
      </c>
      <c r="DC35" s="29">
        <f t="shared" si="85"/>
        <v>2.2181725668536583</v>
      </c>
      <c r="DD35" s="29">
        <f t="shared" si="86"/>
        <v>1.9381778561091179</v>
      </c>
      <c r="DE35" s="29">
        <f t="shared" si="87"/>
        <v>1.8883074676390828E-2</v>
      </c>
      <c r="DF35" s="29">
        <f t="shared" si="88"/>
        <v>9.398206656278188E-2</v>
      </c>
      <c r="DG35" s="29">
        <f t="shared" si="89"/>
        <v>1.9570609307855087</v>
      </c>
      <c r="DH35" s="29">
        <f t="shared" si="90"/>
        <v>6.1822143890882142E-2</v>
      </c>
      <c r="DI35" s="29">
        <f t="shared" si="91"/>
        <v>3.2159922671899738E-2</v>
      </c>
      <c r="DJ35" s="29">
        <f t="shared" si="92"/>
        <v>0.6143889475379114</v>
      </c>
      <c r="DK35" s="29">
        <f t="shared" si="93"/>
        <v>7.8173482532287522E-3</v>
      </c>
      <c r="DL35" s="29">
        <f t="shared" si="94"/>
        <v>1.2548092646029569</v>
      </c>
      <c r="DM35" s="29">
        <f t="shared" si="95"/>
        <v>6.5662217951921328E-2</v>
      </c>
      <c r="DN35" s="29">
        <f t="shared" si="96"/>
        <v>3.5789156742918288E-3</v>
      </c>
      <c r="DO35" s="29">
        <f t="shared" si="97"/>
        <v>0</v>
      </c>
      <c r="DP35" s="29">
        <f t="shared" si="98"/>
        <v>0</v>
      </c>
      <c r="DQ35" s="29">
        <f t="shared" si="99"/>
        <v>2.918682677628628E-4</v>
      </c>
      <c r="DR35" s="31">
        <f t="shared" si="100"/>
        <v>3.9975915596363634</v>
      </c>
      <c r="DS35" s="29"/>
      <c r="DT35" s="29">
        <f t="shared" si="101"/>
        <v>3.5789156742918288E-3</v>
      </c>
      <c r="DU35" s="29">
        <f t="shared" si="102"/>
        <v>1.8883074676390828E-2</v>
      </c>
      <c r="DV35" s="29">
        <f t="shared" si="103"/>
        <v>2.918682677628628E-4</v>
      </c>
      <c r="DW35" s="31">
        <f t="shared" si="104"/>
        <v>2.8289138729845047E-2</v>
      </c>
      <c r="DX35" s="29">
        <f t="shared" si="105"/>
        <v>6.5662217951921328E-2</v>
      </c>
      <c r="DY35" s="29">
        <f t="shared" si="106"/>
        <v>0.88209056451796997</v>
      </c>
      <c r="DZ35" s="29">
        <f t="shared" si="107"/>
        <v>0.99879577981818191</v>
      </c>
      <c r="EA35" s="29">
        <f t="shared" si="108"/>
        <v>4.6525410276031582</v>
      </c>
      <c r="EB35" s="29">
        <f t="shared" si="109"/>
        <v>2.1394995308026687</v>
      </c>
      <c r="EC35" s="29"/>
      <c r="ED35" s="29"/>
      <c r="EE35" s="29">
        <f t="shared" si="110"/>
        <v>0.44267860384842178</v>
      </c>
      <c r="EF35" s="29">
        <f t="shared" si="111"/>
        <v>0.29937948292820854</v>
      </c>
      <c r="EG35" s="29">
        <f t="shared" si="112"/>
        <v>-0.81423590752539798</v>
      </c>
      <c r="EH35" s="29">
        <f t="shared" si="113"/>
        <v>3.0256399824346194</v>
      </c>
      <c r="EI35" s="29" t="e">
        <f>125.9*1000/8.3144+(#REF!*10^9-10^5)*6.5*(10^-6)/8.3144</f>
        <v>#REF!</v>
      </c>
      <c r="EJ35" s="29">
        <f t="shared" si="114"/>
        <v>10.171648739303063</v>
      </c>
      <c r="EK35" s="29" t="e">
        <f t="shared" si="115"/>
        <v>#REF!</v>
      </c>
      <c r="EL35" s="29" t="e">
        <f>#REF!</f>
        <v>#REF!</v>
      </c>
      <c r="EM35" s="29" t="e">
        <f>1/(0.000407-0.0000329*#REF!+0.00001202*P35+0.000056662*EA35-0.000306214*BT35-0.0006176*BW35+0.00018946*BT35/(BT35+BR35)+0.00025746*DJ35)</f>
        <v>#REF!</v>
      </c>
      <c r="EN35" s="29"/>
      <c r="EO35" s="29" t="e">
        <f t="shared" si="116"/>
        <v>#REF!</v>
      </c>
      <c r="EP35" s="29" t="e">
        <f>#REF!</f>
        <v>#REF!</v>
      </c>
      <c r="EQ35" s="31" t="e">
        <f t="shared" si="117"/>
        <v>#REF!</v>
      </c>
      <c r="ER35" s="31" t="e">
        <f>2064.1+31.52*DF35-12.28*DM35-289.6*DQ35+1.544*LN(DQ35)-177.24*(DF35-0.17145)^2-371.87*(DF35-0.17145)*(DM35-0.07365)+0.321067*#REF!-343.43*LN(#REF!)</f>
        <v>#REF!</v>
      </c>
      <c r="ES35" s="31" t="e">
        <f t="shared" si="118"/>
        <v>#REF!</v>
      </c>
      <c r="ET35" s="31">
        <f t="shared" si="119"/>
        <v>0.68072771409597055</v>
      </c>
      <c r="EU35" s="31" t="e">
        <f>(5573.8+587.9*#REF!-61*#REF!^2)/(5.3-0.633*LN(ET35)-3.97*EF35+0.06*EG35+24.7*BU35^2+0.081*P35+0.156*#REF!)</f>
        <v>#REF!</v>
      </c>
    </row>
    <row r="36" spans="4:151">
      <c r="D36">
        <v>49.09</v>
      </c>
      <c r="E36">
        <v>2.1800000000000002</v>
      </c>
      <c r="F36">
        <v>19.3</v>
      </c>
      <c r="G36">
        <v>8.24</v>
      </c>
      <c r="H36">
        <v>0</v>
      </c>
      <c r="I36">
        <v>7.29</v>
      </c>
      <c r="J36">
        <v>5.95</v>
      </c>
      <c r="K36">
        <v>7.04</v>
      </c>
      <c r="L36">
        <v>0.88</v>
      </c>
      <c r="M36" s="30">
        <v>0</v>
      </c>
      <c r="N36">
        <v>0.03</v>
      </c>
      <c r="O36">
        <v>0</v>
      </c>
      <c r="P36">
        <v>0</v>
      </c>
      <c r="S36">
        <v>52.5</v>
      </c>
      <c r="T36">
        <v>0.68</v>
      </c>
      <c r="U36">
        <v>2.16</v>
      </c>
      <c r="V36">
        <v>19.899999999999999</v>
      </c>
      <c r="W36">
        <v>0.25</v>
      </c>
      <c r="X36">
        <v>22.8</v>
      </c>
      <c r="Y36">
        <v>1.66</v>
      </c>
      <c r="Z36">
        <v>0.05</v>
      </c>
      <c r="AA36">
        <v>0</v>
      </c>
      <c r="AB36" s="30">
        <v>0</v>
      </c>
      <c r="AC36">
        <v>0.01</v>
      </c>
      <c r="AD36" s="30">
        <v>0</v>
      </c>
      <c r="AF36" s="29">
        <f t="shared" si="15"/>
        <v>0.31747231002899279</v>
      </c>
      <c r="AG36" s="29">
        <f t="shared" si="16"/>
        <v>0.4547076848611451</v>
      </c>
      <c r="AH36" s="7" t="str">
        <f t="shared" si="17"/>
        <v/>
      </c>
      <c r="AI36" s="29" t="str">
        <f t="shared" si="18"/>
        <v/>
      </c>
      <c r="AJ36" s="40" t="e">
        <f t="shared" si="19"/>
        <v>#REF!</v>
      </c>
      <c r="AK36" s="41">
        <f t="shared" ca="1" si="20"/>
        <v>1093.2888511261733</v>
      </c>
      <c r="AL36" s="40">
        <f t="shared" ca="1" si="21"/>
        <v>1223.0827118796117</v>
      </c>
      <c r="AM36" s="94">
        <f t="shared" ca="1" si="22"/>
        <v>1093.2888511261733</v>
      </c>
      <c r="AN36" s="94">
        <f t="shared" ca="1" si="23"/>
        <v>0.79712339851514158</v>
      </c>
      <c r="AO36" s="90">
        <f t="shared" si="24"/>
        <v>0.88077981347150247</v>
      </c>
      <c r="AP36" s="90">
        <f t="shared" si="25"/>
        <v>0.26680829015544039</v>
      </c>
      <c r="AQ36" s="29"/>
      <c r="AR36" s="40" t="e">
        <f t="shared" si="26"/>
        <v>#REF!</v>
      </c>
      <c r="AS36" s="40">
        <f t="shared" ca="1" si="27"/>
        <v>0.79712339851514158</v>
      </c>
      <c r="AT36" s="40">
        <f t="shared" ca="1" si="28"/>
        <v>4.3781984454186684E-2</v>
      </c>
      <c r="AU36" s="64"/>
      <c r="AV36" s="126">
        <f t="shared" si="29"/>
        <v>0.77217999489013789</v>
      </c>
      <c r="AW36" s="29"/>
      <c r="AX36" s="29">
        <f t="shared" si="30"/>
        <v>0.489549377968233</v>
      </c>
      <c r="AY36" s="29">
        <f t="shared" si="31"/>
        <v>0.63398350282032856</v>
      </c>
      <c r="AZ36" s="29">
        <f t="shared" si="32"/>
        <v>61.196346010682532</v>
      </c>
      <c r="BA36" s="29">
        <f t="shared" si="33"/>
        <v>67.130882987833218</v>
      </c>
      <c r="BB36" s="29">
        <f t="shared" si="34"/>
        <v>0.81701875531544854</v>
      </c>
      <c r="BC36" s="29">
        <f t="shared" si="35"/>
        <v>2.7291346389780521E-2</v>
      </c>
      <c r="BD36" s="29">
        <f t="shared" si="36"/>
        <v>0.37857612224281834</v>
      </c>
      <c r="BE36" s="29">
        <f t="shared" si="37"/>
        <v>0.11468911455549617</v>
      </c>
      <c r="BF36" s="29">
        <f t="shared" si="38"/>
        <v>0</v>
      </c>
      <c r="BG36" s="29">
        <f t="shared" si="39"/>
        <v>0.18087355226724625</v>
      </c>
      <c r="BH36" s="29">
        <f t="shared" si="40"/>
        <v>0.10610335001266108</v>
      </c>
      <c r="BI36" s="29">
        <f t="shared" si="41"/>
        <v>0.2271740866649779</v>
      </c>
      <c r="BJ36" s="29">
        <f t="shared" si="42"/>
        <v>1.8684445199371524E-2</v>
      </c>
      <c r="BK36" s="29">
        <f t="shared" si="43"/>
        <v>0</v>
      </c>
      <c r="BL36" s="29">
        <f t="shared" si="44"/>
        <v>3.9474151667585536E-4</v>
      </c>
      <c r="BM36" s="29">
        <f t="shared" si="45"/>
        <v>0</v>
      </c>
      <c r="BN36" s="29">
        <f t="shared" si="46"/>
        <v>1.8708055141644762</v>
      </c>
      <c r="BO36" s="29">
        <f t="shared" si="47"/>
        <v>0.43672030530674311</v>
      </c>
      <c r="BP36" s="29">
        <f t="shared" si="48"/>
        <v>1.458801900205493E-2</v>
      </c>
      <c r="BQ36" s="29">
        <f t="shared" si="49"/>
        <v>0.20235995638055135</v>
      </c>
      <c r="BR36" s="29">
        <f t="shared" si="50"/>
        <v>6.1304669933431151E-2</v>
      </c>
      <c r="BS36" s="29">
        <f t="shared" si="51"/>
        <v>0</v>
      </c>
      <c r="BT36" s="29">
        <f t="shared" si="52"/>
        <v>9.6682178290471044E-2</v>
      </c>
      <c r="BU36" s="29">
        <f t="shared" si="53"/>
        <v>5.6715328883370372E-2</v>
      </c>
      <c r="BV36" s="29">
        <f t="shared" si="54"/>
        <v>0.12143116157450312</v>
      </c>
      <c r="BW36" s="29">
        <f t="shared" si="55"/>
        <v>9.987379798651181E-3</v>
      </c>
      <c r="BX36" s="29">
        <f t="shared" si="56"/>
        <v>0</v>
      </c>
      <c r="BY36" s="29">
        <f t="shared" si="57"/>
        <v>2.1100083022374005E-4</v>
      </c>
      <c r="BZ36" s="29">
        <f t="shared" si="58"/>
        <v>0</v>
      </c>
      <c r="CA36" s="29">
        <f t="shared" si="59"/>
        <v>1.0000000000000002</v>
      </c>
      <c r="CB36" s="29">
        <f t="shared" si="60"/>
        <v>0.87377234984846297</v>
      </c>
      <c r="CC36" s="29">
        <f t="shared" si="61"/>
        <v>8.5128970390141064E-3</v>
      </c>
      <c r="CD36" s="29">
        <f t="shared" si="62"/>
        <v>2.1184570571100715E-2</v>
      </c>
      <c r="CE36" s="29">
        <f t="shared" si="63"/>
        <v>0.27697977908426863</v>
      </c>
      <c r="CF36" s="29">
        <f t="shared" si="64"/>
        <v>3.524229074889868E-3</v>
      </c>
      <c r="CG36" s="29">
        <f t="shared" si="65"/>
        <v>0.56569506058891839</v>
      </c>
      <c r="CH36" s="29">
        <f t="shared" si="66"/>
        <v>2.9601943028742417E-2</v>
      </c>
      <c r="CI36" s="29">
        <f t="shared" si="67"/>
        <v>8.0672616003188186E-4</v>
      </c>
      <c r="CJ36" s="29">
        <f t="shared" si="68"/>
        <v>0</v>
      </c>
      <c r="CK36" s="29">
        <f t="shared" si="69"/>
        <v>0</v>
      </c>
      <c r="CL36" s="29">
        <f t="shared" si="70"/>
        <v>6.5790252779309236E-5</v>
      </c>
      <c r="CM36" s="29">
        <f t="shared" si="71"/>
        <v>1.7801433456482085</v>
      </c>
      <c r="CN36" s="29"/>
      <c r="CO36" s="29">
        <f t="shared" si="72"/>
        <v>0.64527448633826512</v>
      </c>
      <c r="CP36" s="29"/>
      <c r="CQ36" s="29">
        <f t="shared" si="73"/>
        <v>1.7475446996969259</v>
      </c>
      <c r="CR36" s="29">
        <f t="shared" si="74"/>
        <v>1.7025794078028213E-2</v>
      </c>
      <c r="CS36" s="29">
        <f t="shared" si="75"/>
        <v>6.3553711713302152E-2</v>
      </c>
      <c r="CT36" s="29">
        <f t="shared" si="76"/>
        <v>0.27697977908426863</v>
      </c>
      <c r="CU36" s="29">
        <f t="shared" si="77"/>
        <v>3.524229074889868E-3</v>
      </c>
      <c r="CV36" s="29">
        <f t="shared" si="78"/>
        <v>0.56569506058891839</v>
      </c>
      <c r="CW36" s="29">
        <f t="shared" si="79"/>
        <v>2.9601943028742417E-2</v>
      </c>
      <c r="CX36" s="29">
        <f t="shared" si="80"/>
        <v>8.0672616003188186E-4</v>
      </c>
      <c r="CY36" s="29">
        <f t="shared" si="81"/>
        <v>0</v>
      </c>
      <c r="CZ36" s="29">
        <f t="shared" si="82"/>
        <v>0</v>
      </c>
      <c r="DA36" s="29">
        <f t="shared" si="83"/>
        <v>1.9737075833792771E-4</v>
      </c>
      <c r="DB36" s="29">
        <f t="shared" si="84"/>
        <v>2.7049293141834458</v>
      </c>
      <c r="DC36" s="29">
        <f t="shared" si="85"/>
        <v>2.2181725668536583</v>
      </c>
      <c r="DD36" s="29">
        <f t="shared" si="86"/>
        <v>1.9381778561091179</v>
      </c>
      <c r="DE36" s="29">
        <f t="shared" si="87"/>
        <v>1.8883074676390828E-2</v>
      </c>
      <c r="DF36" s="29">
        <f t="shared" si="88"/>
        <v>9.398206656278188E-2</v>
      </c>
      <c r="DG36" s="29">
        <f t="shared" si="89"/>
        <v>1.9570609307855087</v>
      </c>
      <c r="DH36" s="29">
        <f t="shared" si="90"/>
        <v>6.1822143890882142E-2</v>
      </c>
      <c r="DI36" s="29">
        <f t="shared" si="91"/>
        <v>3.2159922671899738E-2</v>
      </c>
      <c r="DJ36" s="29">
        <f t="shared" si="92"/>
        <v>0.6143889475379114</v>
      </c>
      <c r="DK36" s="29">
        <f t="shared" si="93"/>
        <v>7.8173482532287522E-3</v>
      </c>
      <c r="DL36" s="29">
        <f t="shared" si="94"/>
        <v>1.2548092646029569</v>
      </c>
      <c r="DM36" s="29">
        <f t="shared" si="95"/>
        <v>6.5662217951921328E-2</v>
      </c>
      <c r="DN36" s="29">
        <f t="shared" si="96"/>
        <v>3.5789156742918288E-3</v>
      </c>
      <c r="DO36" s="29">
        <f t="shared" si="97"/>
        <v>0</v>
      </c>
      <c r="DP36" s="29">
        <f t="shared" si="98"/>
        <v>0</v>
      </c>
      <c r="DQ36" s="29">
        <f t="shared" si="99"/>
        <v>2.918682677628628E-4</v>
      </c>
      <c r="DR36" s="31">
        <f t="shared" si="100"/>
        <v>3.9975915596363634</v>
      </c>
      <c r="DS36" s="29"/>
      <c r="DT36" s="29">
        <f t="shared" si="101"/>
        <v>3.5789156742918288E-3</v>
      </c>
      <c r="DU36" s="29">
        <f t="shared" si="102"/>
        <v>1.8883074676390828E-2</v>
      </c>
      <c r="DV36" s="29">
        <f t="shared" si="103"/>
        <v>2.918682677628628E-4</v>
      </c>
      <c r="DW36" s="31">
        <f t="shared" si="104"/>
        <v>2.8289138729845047E-2</v>
      </c>
      <c r="DX36" s="29">
        <f t="shared" si="105"/>
        <v>6.5662217951921328E-2</v>
      </c>
      <c r="DY36" s="29">
        <f t="shared" si="106"/>
        <v>0.88209056451796997</v>
      </c>
      <c r="DZ36" s="29">
        <f t="shared" si="107"/>
        <v>0.99879577981818191</v>
      </c>
      <c r="EA36" s="29">
        <f t="shared" si="108"/>
        <v>5.22195107446767</v>
      </c>
      <c r="EB36" s="29">
        <f t="shared" si="109"/>
        <v>2.3038428826875541</v>
      </c>
      <c r="EC36" s="29"/>
      <c r="ED36" s="29"/>
      <c r="EE36" s="29">
        <f t="shared" si="110"/>
        <v>0.43672030530674311</v>
      </c>
      <c r="EF36" s="29">
        <f t="shared" si="111"/>
        <v>0.21470217710727257</v>
      </c>
      <c r="EG36" s="29">
        <f t="shared" si="112"/>
        <v>-0.89421079063030506</v>
      </c>
      <c r="EH36" s="29">
        <f t="shared" si="113"/>
        <v>4.2508668124116804</v>
      </c>
      <c r="EI36" s="29" t="e">
        <f>125.9*1000/8.3144+(#REF!*10^9-10^5)*6.5*(10^-6)/8.3144</f>
        <v>#REF!</v>
      </c>
      <c r="EJ36" s="29">
        <f t="shared" si="114"/>
        <v>10.266703996755197</v>
      </c>
      <c r="EK36" s="29" t="e">
        <f t="shared" si="115"/>
        <v>#REF!</v>
      </c>
      <c r="EL36" s="29" t="e">
        <f>#REF!</f>
        <v>#REF!</v>
      </c>
      <c r="EM36" s="29" t="e">
        <f>1/(0.000407-0.0000329*#REF!+0.00001202*P36+0.000056662*EA36-0.000306214*BT36-0.0006176*BW36+0.00018946*BT36/(BT36+BR36)+0.00025746*DJ36)</f>
        <v>#REF!</v>
      </c>
      <c r="EN36" s="29"/>
      <c r="EO36" s="29" t="e">
        <f t="shared" si="116"/>
        <v>#REF!</v>
      </c>
      <c r="EP36" s="29" t="e">
        <f>#REF!</f>
        <v>#REF!</v>
      </c>
      <c r="EQ36" s="31" t="e">
        <f t="shared" si="117"/>
        <v>#REF!</v>
      </c>
      <c r="ER36" s="31" t="e">
        <f>2064.1+31.52*DF36-12.28*DM36-289.6*DQ36+1.544*LN(DQ36)-177.24*(DF36-0.17145)^2-371.87*(DF36-0.17145)*(DM36-0.07365)+0.321067*#REF!-343.43*LN(#REF!)</f>
        <v>#REF!</v>
      </c>
      <c r="ES36" s="31" t="e">
        <f t="shared" si="118"/>
        <v>#REF!</v>
      </c>
      <c r="ET36" s="31">
        <f t="shared" si="119"/>
        <v>0.61196346010682534</v>
      </c>
      <c r="EU36" s="31" t="e">
        <f>(5573.8+587.9*#REF!-61*#REF!^2)/(5.3-0.633*LN(ET36)-3.97*EF36+0.06*EG36+24.7*BU36^2+0.081*P36+0.156*#REF!)</f>
        <v>#REF!</v>
      </c>
    </row>
    <row r="37" spans="4:151">
      <c r="D37">
        <v>48.5</v>
      </c>
      <c r="E37">
        <v>1.72</v>
      </c>
      <c r="F37">
        <v>10.93</v>
      </c>
      <c r="G37">
        <v>11.78</v>
      </c>
      <c r="H37">
        <v>0.09</v>
      </c>
      <c r="I37">
        <v>16.059999999999999</v>
      </c>
      <c r="J37">
        <v>8.5500000000000007</v>
      </c>
      <c r="K37">
        <v>1.59</v>
      </c>
      <c r="L37">
        <v>0.22</v>
      </c>
      <c r="M37" s="30">
        <v>0</v>
      </c>
      <c r="N37">
        <v>0.01</v>
      </c>
      <c r="O37">
        <v>0.23</v>
      </c>
      <c r="P37">
        <v>0</v>
      </c>
      <c r="S37">
        <v>52.5</v>
      </c>
      <c r="T37">
        <v>0.68</v>
      </c>
      <c r="U37">
        <v>2.16</v>
      </c>
      <c r="V37">
        <v>19.899999999999999</v>
      </c>
      <c r="W37">
        <v>0.25</v>
      </c>
      <c r="X37">
        <v>22.8</v>
      </c>
      <c r="Y37">
        <v>1.66</v>
      </c>
      <c r="Z37">
        <v>0.05</v>
      </c>
      <c r="AA37">
        <v>0</v>
      </c>
      <c r="AB37" s="30">
        <v>0</v>
      </c>
      <c r="AC37">
        <v>0.01</v>
      </c>
      <c r="AD37" s="30">
        <v>0</v>
      </c>
      <c r="AF37" s="29">
        <f t="shared" si="15"/>
        <v>0.31481201105974066</v>
      </c>
      <c r="AG37" s="29">
        <f t="shared" si="16"/>
        <v>0.87510995003995229</v>
      </c>
      <c r="AH37" s="7" t="str">
        <f t="shared" si="17"/>
        <v/>
      </c>
      <c r="AI37" s="29" t="str">
        <f t="shared" si="18"/>
        <v/>
      </c>
      <c r="AJ37" s="40" t="e">
        <f t="shared" si="19"/>
        <v>#REF!</v>
      </c>
      <c r="AK37" s="41">
        <f t="shared" ca="1" si="20"/>
        <v>1253.2417688844805</v>
      </c>
      <c r="AL37" s="40">
        <f t="shared" ca="1" si="21"/>
        <v>1459.7403348837013</v>
      </c>
      <c r="AM37" s="94">
        <f t="shared" ca="1" si="22"/>
        <v>1253.2417688844805</v>
      </c>
      <c r="AN37" s="94">
        <f t="shared" ca="1" si="23"/>
        <v>1.5217890991730556</v>
      </c>
      <c r="AO37" s="90">
        <f t="shared" si="24"/>
        <v>1.3692857630375113</v>
      </c>
      <c r="AP37" s="90">
        <f t="shared" si="25"/>
        <v>0.53943311985361375</v>
      </c>
      <c r="AQ37" s="29"/>
      <c r="AR37" s="40" t="e">
        <f t="shared" si="26"/>
        <v>#REF!</v>
      </c>
      <c r="AS37" s="40">
        <f t="shared" ca="1" si="27"/>
        <v>1.5217890991730556</v>
      </c>
      <c r="AT37" s="40">
        <f t="shared" ca="1" si="28"/>
        <v>0.48937848308099702</v>
      </c>
      <c r="AU37" s="64"/>
      <c r="AV37" s="126">
        <f t="shared" si="29"/>
        <v>1.1899219610996929</v>
      </c>
      <c r="AW37" s="29"/>
      <c r="AX37" s="29">
        <f t="shared" si="30"/>
        <v>0.489549377968233</v>
      </c>
      <c r="AY37" s="29">
        <f t="shared" si="31"/>
        <v>0.41141301192206337</v>
      </c>
      <c r="AZ37" s="29">
        <f t="shared" si="32"/>
        <v>70.847693851391796</v>
      </c>
      <c r="BA37" s="29">
        <f t="shared" si="33"/>
        <v>67.130882987833218</v>
      </c>
      <c r="BB37" s="29">
        <f t="shared" si="34"/>
        <v>0.80719921843143716</v>
      </c>
      <c r="BC37" s="29">
        <f t="shared" si="35"/>
        <v>2.1532621922212152E-2</v>
      </c>
      <c r="BD37" s="29">
        <f t="shared" si="36"/>
        <v>0.21439570031678779</v>
      </c>
      <c r="BE37" s="29">
        <f t="shared" si="37"/>
        <v>0.16396089435239622</v>
      </c>
      <c r="BF37" s="29">
        <f t="shared" si="38"/>
        <v>1.2687224669603525E-3</v>
      </c>
      <c r="BG37" s="29">
        <f t="shared" si="39"/>
        <v>0.39846766109903631</v>
      </c>
      <c r="BH37" s="29">
        <f t="shared" si="40"/>
        <v>0.15246783909382391</v>
      </c>
      <c r="BI37" s="29">
        <f t="shared" si="41"/>
        <v>5.1307783778027687E-2</v>
      </c>
      <c r="BJ37" s="29">
        <f t="shared" si="42"/>
        <v>4.6711112998428809E-3</v>
      </c>
      <c r="BK37" s="29">
        <f t="shared" si="43"/>
        <v>0</v>
      </c>
      <c r="BL37" s="29">
        <f t="shared" si="44"/>
        <v>1.3158050555861847E-4</v>
      </c>
      <c r="BM37" s="29">
        <f t="shared" si="45"/>
        <v>3.2408744724772257E-3</v>
      </c>
      <c r="BN37" s="29">
        <f t="shared" si="46"/>
        <v>1.8186440077385602</v>
      </c>
      <c r="BO37" s="29">
        <f t="shared" si="47"/>
        <v>0.44384674240626665</v>
      </c>
      <c r="BP37" s="29">
        <f t="shared" si="48"/>
        <v>1.1839932296033816E-2</v>
      </c>
      <c r="BQ37" s="29">
        <f t="shared" si="49"/>
        <v>0.11788766762736796</v>
      </c>
      <c r="BR37" s="29">
        <f t="shared" si="50"/>
        <v>9.0155573963195595E-2</v>
      </c>
      <c r="BS37" s="29">
        <f t="shared" si="51"/>
        <v>6.976200188501862E-4</v>
      </c>
      <c r="BT37" s="29">
        <f t="shared" si="52"/>
        <v>0.21910151706629008</v>
      </c>
      <c r="BU37" s="29">
        <f t="shared" si="53"/>
        <v>8.3836000033571154E-2</v>
      </c>
      <c r="BV37" s="29">
        <f t="shared" si="54"/>
        <v>2.8212109439619069E-2</v>
      </c>
      <c r="BW37" s="29">
        <f t="shared" si="55"/>
        <v>2.5684583018813533E-3</v>
      </c>
      <c r="BX37" s="29">
        <f t="shared" si="56"/>
        <v>0</v>
      </c>
      <c r="BY37" s="29">
        <f t="shared" si="57"/>
        <v>7.2350886154039373E-5</v>
      </c>
      <c r="BZ37" s="29">
        <f t="shared" si="58"/>
        <v>1.7820279607701644E-3</v>
      </c>
      <c r="CA37" s="29">
        <f t="shared" si="59"/>
        <v>1.0000000000000002</v>
      </c>
      <c r="CB37" s="29">
        <f t="shared" si="60"/>
        <v>0.87377234984846297</v>
      </c>
      <c r="CC37" s="29">
        <f t="shared" si="61"/>
        <v>8.5128970390141064E-3</v>
      </c>
      <c r="CD37" s="29">
        <f t="shared" si="62"/>
        <v>2.1184570571100715E-2</v>
      </c>
      <c r="CE37" s="29">
        <f t="shared" si="63"/>
        <v>0.27697977908426863</v>
      </c>
      <c r="CF37" s="29">
        <f t="shared" si="64"/>
        <v>3.524229074889868E-3</v>
      </c>
      <c r="CG37" s="29">
        <f t="shared" si="65"/>
        <v>0.56569506058891839</v>
      </c>
      <c r="CH37" s="29">
        <f t="shared" si="66"/>
        <v>2.9601943028742417E-2</v>
      </c>
      <c r="CI37" s="29">
        <f t="shared" si="67"/>
        <v>8.0672616003188186E-4</v>
      </c>
      <c r="CJ37" s="29">
        <f t="shared" si="68"/>
        <v>0</v>
      </c>
      <c r="CK37" s="29">
        <f t="shared" si="69"/>
        <v>0</v>
      </c>
      <c r="CL37" s="29">
        <f t="shared" si="70"/>
        <v>6.5790252779309236E-5</v>
      </c>
      <c r="CM37" s="29">
        <f t="shared" si="71"/>
        <v>1.7801433456482085</v>
      </c>
      <c r="CN37" s="29"/>
      <c r="CO37" s="29">
        <f t="shared" si="72"/>
        <v>0.64527448633826512</v>
      </c>
      <c r="CP37" s="29"/>
      <c r="CQ37" s="29">
        <f t="shared" si="73"/>
        <v>1.7475446996969259</v>
      </c>
      <c r="CR37" s="29">
        <f t="shared" si="74"/>
        <v>1.7025794078028213E-2</v>
      </c>
      <c r="CS37" s="29">
        <f t="shared" si="75"/>
        <v>6.3553711713302152E-2</v>
      </c>
      <c r="CT37" s="29">
        <f t="shared" si="76"/>
        <v>0.27697977908426863</v>
      </c>
      <c r="CU37" s="29">
        <f t="shared" si="77"/>
        <v>3.524229074889868E-3</v>
      </c>
      <c r="CV37" s="29">
        <f t="shared" si="78"/>
        <v>0.56569506058891839</v>
      </c>
      <c r="CW37" s="29">
        <f t="shared" si="79"/>
        <v>2.9601943028742417E-2</v>
      </c>
      <c r="CX37" s="29">
        <f t="shared" si="80"/>
        <v>8.0672616003188186E-4</v>
      </c>
      <c r="CY37" s="29">
        <f t="shared" si="81"/>
        <v>0</v>
      </c>
      <c r="CZ37" s="29">
        <f t="shared" si="82"/>
        <v>0</v>
      </c>
      <c r="DA37" s="29">
        <f t="shared" si="83"/>
        <v>1.9737075833792771E-4</v>
      </c>
      <c r="DB37" s="29">
        <f t="shared" si="84"/>
        <v>2.7049293141834458</v>
      </c>
      <c r="DC37" s="29">
        <f t="shared" si="85"/>
        <v>2.2181725668536583</v>
      </c>
      <c r="DD37" s="29">
        <f t="shared" si="86"/>
        <v>1.9381778561091179</v>
      </c>
      <c r="DE37" s="29">
        <f t="shared" si="87"/>
        <v>1.8883074676390828E-2</v>
      </c>
      <c r="DF37" s="29">
        <f t="shared" si="88"/>
        <v>9.398206656278188E-2</v>
      </c>
      <c r="DG37" s="29">
        <f t="shared" si="89"/>
        <v>1.9570609307855087</v>
      </c>
      <c r="DH37" s="29">
        <f t="shared" si="90"/>
        <v>6.1822143890882142E-2</v>
      </c>
      <c r="DI37" s="29">
        <f t="shared" si="91"/>
        <v>3.2159922671899738E-2</v>
      </c>
      <c r="DJ37" s="29">
        <f t="shared" si="92"/>
        <v>0.6143889475379114</v>
      </c>
      <c r="DK37" s="29">
        <f t="shared" si="93"/>
        <v>7.8173482532287522E-3</v>
      </c>
      <c r="DL37" s="29">
        <f t="shared" si="94"/>
        <v>1.2548092646029569</v>
      </c>
      <c r="DM37" s="29">
        <f t="shared" si="95"/>
        <v>6.5662217951921328E-2</v>
      </c>
      <c r="DN37" s="29">
        <f t="shared" si="96"/>
        <v>3.5789156742918288E-3</v>
      </c>
      <c r="DO37" s="29">
        <f t="shared" si="97"/>
        <v>0</v>
      </c>
      <c r="DP37" s="29">
        <f t="shared" si="98"/>
        <v>0</v>
      </c>
      <c r="DQ37" s="29">
        <f t="shared" si="99"/>
        <v>2.918682677628628E-4</v>
      </c>
      <c r="DR37" s="31">
        <f t="shared" si="100"/>
        <v>3.9975915596363634</v>
      </c>
      <c r="DS37" s="29"/>
      <c r="DT37" s="29">
        <f t="shared" si="101"/>
        <v>3.5789156742918288E-3</v>
      </c>
      <c r="DU37" s="29">
        <f t="shared" si="102"/>
        <v>1.8883074676390828E-2</v>
      </c>
      <c r="DV37" s="29">
        <f t="shared" si="103"/>
        <v>2.918682677628628E-4</v>
      </c>
      <c r="DW37" s="31">
        <f t="shared" si="104"/>
        <v>2.8289138729845047E-2</v>
      </c>
      <c r="DX37" s="29">
        <f t="shared" si="105"/>
        <v>6.5662217951921328E-2</v>
      </c>
      <c r="DY37" s="29">
        <f t="shared" si="106"/>
        <v>0.88209056451796997</v>
      </c>
      <c r="DZ37" s="29">
        <f t="shared" si="107"/>
        <v>0.99879577981818191</v>
      </c>
      <c r="EA37" s="29">
        <f t="shared" si="108"/>
        <v>3.8417495255430762</v>
      </c>
      <c r="EB37" s="29">
        <f t="shared" si="109"/>
        <v>2.6943738523741474</v>
      </c>
      <c r="EC37" s="29"/>
      <c r="ED37" s="29"/>
      <c r="EE37" s="29">
        <f t="shared" si="110"/>
        <v>0.44384674240626665</v>
      </c>
      <c r="EF37" s="29">
        <f t="shared" si="111"/>
        <v>0.39379071108190705</v>
      </c>
      <c r="EG37" s="29">
        <f t="shared" si="112"/>
        <v>-0.52239962298882758</v>
      </c>
      <c r="EH37" s="29">
        <f t="shared" si="113"/>
        <v>1.9898873653444311</v>
      </c>
      <c r="EI37" s="29" t="e">
        <f>125.9*1000/8.3144+(#REF!*10^9-10^5)*6.5*(10^-6)/8.3144</f>
        <v>#REF!</v>
      </c>
      <c r="EJ37" s="29">
        <f t="shared" si="114"/>
        <v>9.5899385326328908</v>
      </c>
      <c r="EK37" s="29" t="e">
        <f t="shared" si="115"/>
        <v>#REF!</v>
      </c>
      <c r="EL37" s="29" t="e">
        <f>#REF!</f>
        <v>#REF!</v>
      </c>
      <c r="EM37" s="29" t="e">
        <f>1/(0.000407-0.0000329*#REF!+0.00001202*P37+0.000056662*EA37-0.000306214*BT37-0.0006176*BW37+0.00018946*BT37/(BT37+BR37)+0.00025746*DJ37)</f>
        <v>#REF!</v>
      </c>
      <c r="EN37" s="29"/>
      <c r="EO37" s="29" t="e">
        <f t="shared" si="116"/>
        <v>#REF!</v>
      </c>
      <c r="EP37" s="29" t="e">
        <f>#REF!</f>
        <v>#REF!</v>
      </c>
      <c r="EQ37" s="31" t="e">
        <f t="shared" si="117"/>
        <v>#REF!</v>
      </c>
      <c r="ER37" s="31" t="e">
        <f>2064.1+31.52*DF37-12.28*DM37-289.6*DQ37+1.544*LN(DQ37)-177.24*(DF37-0.17145)^2-371.87*(DF37-0.17145)*(DM37-0.07365)+0.321067*#REF!-343.43*LN(#REF!)</f>
        <v>#REF!</v>
      </c>
      <c r="ES37" s="31" t="e">
        <f t="shared" si="118"/>
        <v>#REF!</v>
      </c>
      <c r="ET37" s="31">
        <f t="shared" si="119"/>
        <v>0.70847693851391802</v>
      </c>
      <c r="EU37" s="31" t="e">
        <f>(5573.8+587.9*#REF!-61*#REF!^2)/(5.3-0.633*LN(ET37)-3.97*EF37+0.06*EG37+24.7*BU37^2+0.081*P37+0.156*#REF!)</f>
        <v>#REF!</v>
      </c>
    </row>
    <row r="38" spans="4:151">
      <c r="D38">
        <v>45.3</v>
      </c>
      <c r="E38">
        <v>3.6</v>
      </c>
      <c r="F38">
        <v>14.48</v>
      </c>
      <c r="G38">
        <v>13.8</v>
      </c>
      <c r="H38">
        <v>0.15</v>
      </c>
      <c r="I38">
        <v>9.8000000000000007</v>
      </c>
      <c r="J38">
        <v>9</v>
      </c>
      <c r="K38">
        <v>2.8</v>
      </c>
      <c r="L38">
        <v>0.59</v>
      </c>
      <c r="M38" s="30">
        <v>0</v>
      </c>
      <c r="N38">
        <v>0</v>
      </c>
      <c r="O38">
        <v>0.48</v>
      </c>
      <c r="P38">
        <v>0</v>
      </c>
      <c r="S38">
        <v>52.5</v>
      </c>
      <c r="T38">
        <v>0.68</v>
      </c>
      <c r="U38">
        <v>2.16</v>
      </c>
      <c r="V38">
        <v>19.899999999999999</v>
      </c>
      <c r="W38">
        <v>0.25</v>
      </c>
      <c r="X38">
        <v>22.8</v>
      </c>
      <c r="Y38">
        <v>1.66</v>
      </c>
      <c r="Z38">
        <v>0.05</v>
      </c>
      <c r="AA38">
        <v>0</v>
      </c>
      <c r="AB38" s="30">
        <v>0</v>
      </c>
      <c r="AC38">
        <v>0.01</v>
      </c>
      <c r="AD38" s="30">
        <v>0</v>
      </c>
      <c r="AF38" s="29">
        <f t="shared" si="15"/>
        <v>0.323312888001273</v>
      </c>
      <c r="AG38" s="29">
        <f t="shared" si="16"/>
        <v>0.29650658822552589</v>
      </c>
      <c r="AH38" s="7" t="str">
        <f t="shared" si="17"/>
        <v/>
      </c>
      <c r="AI38" s="29" t="str">
        <f t="shared" si="18"/>
        <v/>
      </c>
      <c r="AJ38" s="40" t="e">
        <f t="shared" si="19"/>
        <v>#REF!</v>
      </c>
      <c r="AK38" s="41">
        <f t="shared" ca="1" si="20"/>
        <v>1187.8545586409816</v>
      </c>
      <c r="AL38" s="40">
        <f t="shared" ca="1" si="21"/>
        <v>1312.9976784491703</v>
      </c>
      <c r="AM38" s="94">
        <f t="shared" ca="1" si="22"/>
        <v>1187.8545586409816</v>
      </c>
      <c r="AN38" s="94">
        <f t="shared" ca="1" si="23"/>
        <v>1.0205534273617627</v>
      </c>
      <c r="AO38" s="90">
        <f t="shared" si="24"/>
        <v>0.7816944364640882</v>
      </c>
      <c r="AP38" s="90">
        <f t="shared" si="25"/>
        <v>0.38531381215469607</v>
      </c>
      <c r="AQ38" s="29"/>
      <c r="AR38" s="40" t="e">
        <f t="shared" si="26"/>
        <v>#REF!</v>
      </c>
      <c r="AS38" s="40">
        <f t="shared" ca="1" si="27"/>
        <v>1.0205534273617627</v>
      </c>
      <c r="AT38" s="40">
        <f t="shared" ca="1" si="28"/>
        <v>0.23055179648207441</v>
      </c>
      <c r="AU38" s="64"/>
      <c r="AV38" s="126">
        <f t="shared" si="29"/>
        <v>0.61981947622679889</v>
      </c>
      <c r="AW38" s="29"/>
      <c r="AX38" s="29">
        <f t="shared" si="30"/>
        <v>0.489549377968233</v>
      </c>
      <c r="AY38" s="29">
        <f t="shared" si="31"/>
        <v>0.78982574240552161</v>
      </c>
      <c r="AZ38" s="29">
        <f t="shared" si="32"/>
        <v>55.867433750295881</v>
      </c>
      <c r="BA38" s="29">
        <f t="shared" si="33"/>
        <v>67.130882987833218</v>
      </c>
      <c r="BB38" s="29">
        <f t="shared" si="34"/>
        <v>0.75394071329781653</v>
      </c>
      <c r="BC38" s="29">
        <f t="shared" si="35"/>
        <v>4.5068278441839388E-2</v>
      </c>
      <c r="BD38" s="29">
        <f t="shared" si="36"/>
        <v>0.28403016839772072</v>
      </c>
      <c r="BE38" s="29">
        <f t="shared" si="37"/>
        <v>0.19207642971672903</v>
      </c>
      <c r="BF38" s="29">
        <f t="shared" si="38"/>
        <v>2.1145374449339205E-3</v>
      </c>
      <c r="BG38" s="29">
        <f t="shared" si="39"/>
        <v>0.24314963130576314</v>
      </c>
      <c r="BH38" s="29">
        <f t="shared" si="40"/>
        <v>0.16049246220402516</v>
      </c>
      <c r="BI38" s="29">
        <f t="shared" si="41"/>
        <v>9.0353329923570758E-2</v>
      </c>
      <c r="BJ38" s="29">
        <f t="shared" si="42"/>
        <v>1.2527071213214998E-2</v>
      </c>
      <c r="BK38" s="29">
        <f t="shared" si="43"/>
        <v>0</v>
      </c>
      <c r="BL38" s="29">
        <f t="shared" si="44"/>
        <v>0</v>
      </c>
      <c r="BM38" s="29">
        <f t="shared" si="45"/>
        <v>6.7635641164742093E-3</v>
      </c>
      <c r="BN38" s="29">
        <f t="shared" si="46"/>
        <v>1.7905161860620877</v>
      </c>
      <c r="BO38" s="29">
        <f t="shared" si="47"/>
        <v>0.42107450307722211</v>
      </c>
      <c r="BP38" s="29">
        <f t="shared" si="48"/>
        <v>2.5170550700777974E-2</v>
      </c>
      <c r="BQ38" s="29">
        <f t="shared" si="49"/>
        <v>0.15863032716972697</v>
      </c>
      <c r="BR38" s="29">
        <f t="shared" si="50"/>
        <v>0.10727433307328316</v>
      </c>
      <c r="BS38" s="29">
        <f t="shared" si="51"/>
        <v>1.1809652777194147E-3</v>
      </c>
      <c r="BT38" s="29">
        <f t="shared" si="52"/>
        <v>0.13579862231825238</v>
      </c>
      <c r="BU38" s="29">
        <f t="shared" si="53"/>
        <v>8.9634745250194534E-2</v>
      </c>
      <c r="BV38" s="29">
        <f t="shared" si="54"/>
        <v>5.0462168746034264E-2</v>
      </c>
      <c r="BW38" s="29">
        <f t="shared" si="55"/>
        <v>6.9963462551913573E-3</v>
      </c>
      <c r="BX38" s="29">
        <f t="shared" si="56"/>
        <v>0</v>
      </c>
      <c r="BY38" s="29">
        <f t="shared" si="57"/>
        <v>0</v>
      </c>
      <c r="BZ38" s="29">
        <f t="shared" si="58"/>
        <v>3.7774381315979215E-3</v>
      </c>
      <c r="CA38" s="29">
        <f t="shared" si="59"/>
        <v>1</v>
      </c>
      <c r="CB38" s="29">
        <f t="shared" si="60"/>
        <v>0.87377234984846297</v>
      </c>
      <c r="CC38" s="29">
        <f t="shared" si="61"/>
        <v>8.5128970390141064E-3</v>
      </c>
      <c r="CD38" s="29">
        <f t="shared" si="62"/>
        <v>2.1184570571100715E-2</v>
      </c>
      <c r="CE38" s="29">
        <f t="shared" si="63"/>
        <v>0.27697977908426863</v>
      </c>
      <c r="CF38" s="29">
        <f t="shared" si="64"/>
        <v>3.524229074889868E-3</v>
      </c>
      <c r="CG38" s="29">
        <f t="shared" si="65"/>
        <v>0.56569506058891839</v>
      </c>
      <c r="CH38" s="29">
        <f t="shared" si="66"/>
        <v>2.9601943028742417E-2</v>
      </c>
      <c r="CI38" s="29">
        <f t="shared" si="67"/>
        <v>8.0672616003188186E-4</v>
      </c>
      <c r="CJ38" s="29">
        <f t="shared" si="68"/>
        <v>0</v>
      </c>
      <c r="CK38" s="29">
        <f t="shared" si="69"/>
        <v>0</v>
      </c>
      <c r="CL38" s="29">
        <f t="shared" si="70"/>
        <v>6.5790252779309236E-5</v>
      </c>
      <c r="CM38" s="29">
        <f t="shared" si="71"/>
        <v>1.7801433456482085</v>
      </c>
      <c r="CN38" s="29"/>
      <c r="CO38" s="29">
        <f t="shared" si="72"/>
        <v>0.64527448633826512</v>
      </c>
      <c r="CP38" s="29"/>
      <c r="CQ38" s="29">
        <f t="shared" si="73"/>
        <v>1.7475446996969259</v>
      </c>
      <c r="CR38" s="29">
        <f t="shared" si="74"/>
        <v>1.7025794078028213E-2</v>
      </c>
      <c r="CS38" s="29">
        <f t="shared" si="75"/>
        <v>6.3553711713302152E-2</v>
      </c>
      <c r="CT38" s="29">
        <f t="shared" si="76"/>
        <v>0.27697977908426863</v>
      </c>
      <c r="CU38" s="29">
        <f t="shared" si="77"/>
        <v>3.524229074889868E-3</v>
      </c>
      <c r="CV38" s="29">
        <f t="shared" si="78"/>
        <v>0.56569506058891839</v>
      </c>
      <c r="CW38" s="29">
        <f t="shared" si="79"/>
        <v>2.9601943028742417E-2</v>
      </c>
      <c r="CX38" s="29">
        <f t="shared" si="80"/>
        <v>8.0672616003188186E-4</v>
      </c>
      <c r="CY38" s="29">
        <f t="shared" si="81"/>
        <v>0</v>
      </c>
      <c r="CZ38" s="29">
        <f t="shared" si="82"/>
        <v>0</v>
      </c>
      <c r="DA38" s="29">
        <f t="shared" si="83"/>
        <v>1.9737075833792771E-4</v>
      </c>
      <c r="DB38" s="29">
        <f t="shared" si="84"/>
        <v>2.7049293141834458</v>
      </c>
      <c r="DC38" s="29">
        <f t="shared" si="85"/>
        <v>2.2181725668536583</v>
      </c>
      <c r="DD38" s="29">
        <f t="shared" si="86"/>
        <v>1.9381778561091179</v>
      </c>
      <c r="DE38" s="29">
        <f t="shared" si="87"/>
        <v>1.8883074676390828E-2</v>
      </c>
      <c r="DF38" s="29">
        <f t="shared" si="88"/>
        <v>9.398206656278188E-2</v>
      </c>
      <c r="DG38" s="29">
        <f t="shared" si="89"/>
        <v>1.9570609307855087</v>
      </c>
      <c r="DH38" s="29">
        <f t="shared" si="90"/>
        <v>6.1822143890882142E-2</v>
      </c>
      <c r="DI38" s="29">
        <f t="shared" si="91"/>
        <v>3.2159922671899738E-2</v>
      </c>
      <c r="DJ38" s="29">
        <f t="shared" si="92"/>
        <v>0.6143889475379114</v>
      </c>
      <c r="DK38" s="29">
        <f t="shared" si="93"/>
        <v>7.8173482532287522E-3</v>
      </c>
      <c r="DL38" s="29">
        <f t="shared" si="94"/>
        <v>1.2548092646029569</v>
      </c>
      <c r="DM38" s="29">
        <f t="shared" si="95"/>
        <v>6.5662217951921328E-2</v>
      </c>
      <c r="DN38" s="29">
        <f t="shared" si="96"/>
        <v>3.5789156742918288E-3</v>
      </c>
      <c r="DO38" s="29">
        <f t="shared" si="97"/>
        <v>0</v>
      </c>
      <c r="DP38" s="29">
        <f t="shared" si="98"/>
        <v>0</v>
      </c>
      <c r="DQ38" s="29">
        <f t="shared" si="99"/>
        <v>2.918682677628628E-4</v>
      </c>
      <c r="DR38" s="31">
        <f t="shared" si="100"/>
        <v>3.9975915596363634</v>
      </c>
      <c r="DS38" s="29"/>
      <c r="DT38" s="29">
        <f t="shared" si="101"/>
        <v>3.5789156742918288E-3</v>
      </c>
      <c r="DU38" s="29">
        <f t="shared" si="102"/>
        <v>1.8883074676390828E-2</v>
      </c>
      <c r="DV38" s="29">
        <f t="shared" si="103"/>
        <v>2.918682677628628E-4</v>
      </c>
      <c r="DW38" s="31">
        <f t="shared" si="104"/>
        <v>2.8289138729845047E-2</v>
      </c>
      <c r="DX38" s="29">
        <f t="shared" si="105"/>
        <v>6.5662217951921328E-2</v>
      </c>
      <c r="DY38" s="29">
        <f t="shared" si="106"/>
        <v>0.88209056451796997</v>
      </c>
      <c r="DZ38" s="29">
        <f t="shared" si="107"/>
        <v>0.99879577981818191</v>
      </c>
      <c r="EA38" s="29">
        <f t="shared" si="108"/>
        <v>4.4235243133033748</v>
      </c>
      <c r="EB38" s="29">
        <f t="shared" si="109"/>
        <v>2.3915726320675397</v>
      </c>
      <c r="EC38" s="29"/>
      <c r="ED38" s="29"/>
      <c r="EE38" s="29">
        <f t="shared" si="110"/>
        <v>0.42107450307722211</v>
      </c>
      <c r="EF38" s="29">
        <f t="shared" si="111"/>
        <v>0.33388866591944949</v>
      </c>
      <c r="EG38" s="29">
        <f t="shared" si="112"/>
        <v>-0.78298376218222498</v>
      </c>
      <c r="EH38" s="29">
        <f t="shared" si="113"/>
        <v>2.8900702601971009</v>
      </c>
      <c r="EI38" s="29" t="e">
        <f>125.9*1000/8.3144+(#REF!*10^9-10^5)*6.5*(10^-6)/8.3144</f>
        <v>#REF!</v>
      </c>
      <c r="EJ38" s="29">
        <f t="shared" si="114"/>
        <v>10.266904272484517</v>
      </c>
      <c r="EK38" s="29" t="e">
        <f t="shared" si="115"/>
        <v>#REF!</v>
      </c>
      <c r="EL38" s="29" t="e">
        <f>#REF!</f>
        <v>#REF!</v>
      </c>
      <c r="EM38" s="29" t="e">
        <f>1/(0.000407-0.0000329*#REF!+0.00001202*P38+0.000056662*EA38-0.000306214*BT38-0.0006176*BW38+0.00018946*BT38/(BT38+BR38)+0.00025746*DJ38)</f>
        <v>#REF!</v>
      </c>
      <c r="EN38" s="29"/>
      <c r="EO38" s="29" t="e">
        <f t="shared" si="116"/>
        <v>#REF!</v>
      </c>
      <c r="EP38" s="29" t="e">
        <f>#REF!</f>
        <v>#REF!</v>
      </c>
      <c r="EQ38" s="31" t="e">
        <f t="shared" si="117"/>
        <v>#REF!</v>
      </c>
      <c r="ER38" s="31" t="e">
        <f>2064.1+31.52*DF38-12.28*DM38-289.6*DQ38+1.544*LN(DQ38)-177.24*(DF38-0.17145)^2-371.87*(DF38-0.17145)*(DM38-0.07365)+0.321067*#REF!-343.43*LN(#REF!)</f>
        <v>#REF!</v>
      </c>
      <c r="ES38" s="31" t="e">
        <f t="shared" si="118"/>
        <v>#REF!</v>
      </c>
      <c r="ET38" s="31">
        <f t="shared" si="119"/>
        <v>0.55867433750295881</v>
      </c>
      <c r="EU38" s="31" t="e">
        <f>(5573.8+587.9*#REF!-61*#REF!^2)/(5.3-0.633*LN(ET38)-3.97*EF38+0.06*EG38+24.7*BU38^2+0.081*P38+0.156*#REF!)</f>
        <v>#REF!</v>
      </c>
    </row>
    <row r="39" spans="4:151">
      <c r="D39">
        <v>46.91</v>
      </c>
      <c r="E39">
        <v>0.64</v>
      </c>
      <c r="F39">
        <v>12.46</v>
      </c>
      <c r="G39">
        <v>8.86</v>
      </c>
      <c r="H39">
        <v>0.17</v>
      </c>
      <c r="I39">
        <v>18.22</v>
      </c>
      <c r="J39">
        <v>10.86</v>
      </c>
      <c r="K39">
        <v>0.82</v>
      </c>
      <c r="L39">
        <v>0.34</v>
      </c>
      <c r="M39" s="30">
        <v>0</v>
      </c>
      <c r="N39">
        <v>0.43</v>
      </c>
      <c r="O39">
        <v>0</v>
      </c>
      <c r="P39">
        <v>0</v>
      </c>
      <c r="S39">
        <v>52.5</v>
      </c>
      <c r="T39">
        <v>0.68</v>
      </c>
      <c r="U39">
        <v>2.16</v>
      </c>
      <c r="V39">
        <v>19.899999999999999</v>
      </c>
      <c r="W39">
        <v>0.25</v>
      </c>
      <c r="X39">
        <v>22.8</v>
      </c>
      <c r="Y39">
        <v>1.66</v>
      </c>
      <c r="Z39">
        <v>0.05</v>
      </c>
      <c r="AA39">
        <v>0</v>
      </c>
      <c r="AB39" s="30">
        <v>0</v>
      </c>
      <c r="AC39">
        <v>0.01</v>
      </c>
      <c r="AD39" s="30">
        <v>0</v>
      </c>
      <c r="AF39" s="29">
        <f t="shared" si="15"/>
        <v>0.32244137721132582</v>
      </c>
      <c r="AG39" s="29">
        <f t="shared" si="16"/>
        <v>1.4724281329070852</v>
      </c>
      <c r="AH39" s="7" t="str">
        <f t="shared" si="17"/>
        <v/>
      </c>
      <c r="AI39" s="29" t="str">
        <f t="shared" si="18"/>
        <v/>
      </c>
      <c r="AJ39" s="40" t="e">
        <f t="shared" si="19"/>
        <v>#REF!</v>
      </c>
      <c r="AK39" s="41">
        <f t="shared" ca="1" si="20"/>
        <v>1230.7517055353592</v>
      </c>
      <c r="AL39" s="40">
        <f t="shared" ca="1" si="21"/>
        <v>1475.7769108698997</v>
      </c>
      <c r="AM39" s="94">
        <f t="shared" ca="1" si="22"/>
        <v>1230.7517055353592</v>
      </c>
      <c r="AN39" s="94">
        <f t="shared" ca="1" si="23"/>
        <v>1.3794933108520642</v>
      </c>
      <c r="AO39" s="90">
        <f t="shared" si="24"/>
        <v>1.3744773226324234</v>
      </c>
      <c r="AP39" s="90">
        <f t="shared" si="25"/>
        <v>0.46224141252006412</v>
      </c>
      <c r="AQ39" s="29"/>
      <c r="AR39" s="40" t="e">
        <f t="shared" si="26"/>
        <v>#REF!</v>
      </c>
      <c r="AS39" s="40">
        <f t="shared" ca="1" si="27"/>
        <v>1.3794933108520642</v>
      </c>
      <c r="AT39" s="40">
        <f t="shared" ca="1" si="28"/>
        <v>0.38929278668195977</v>
      </c>
      <c r="AU39" s="64"/>
      <c r="AV39" s="126">
        <f t="shared" si="29"/>
        <v>1.7948695101184111</v>
      </c>
      <c r="AW39" s="29"/>
      <c r="AX39" s="29">
        <f t="shared" si="30"/>
        <v>0.489549377968233</v>
      </c>
      <c r="AY39" s="29">
        <f t="shared" si="31"/>
        <v>0.27274928634557755</v>
      </c>
      <c r="AZ39" s="29">
        <f t="shared" si="32"/>
        <v>78.567387576289633</v>
      </c>
      <c r="BA39" s="29">
        <f t="shared" si="33"/>
        <v>67.130882987833218</v>
      </c>
      <c r="BB39" s="29">
        <f t="shared" si="34"/>
        <v>0.78073639869316935</v>
      </c>
      <c r="BC39" s="29">
        <f t="shared" si="35"/>
        <v>8.0121383896603355E-3</v>
      </c>
      <c r="BD39" s="29">
        <f t="shared" si="36"/>
        <v>0.24440717529251382</v>
      </c>
      <c r="BE39" s="29">
        <f t="shared" si="37"/>
        <v>0.12331863531088544</v>
      </c>
      <c r="BF39" s="29">
        <f t="shared" si="38"/>
        <v>2.3964757709251101E-3</v>
      </c>
      <c r="BG39" s="29">
        <f t="shared" si="39"/>
        <v>0.45205982473377593</v>
      </c>
      <c r="BH39" s="29">
        <f t="shared" si="40"/>
        <v>0.19366090439285702</v>
      </c>
      <c r="BI39" s="29">
        <f t="shared" si="41"/>
        <v>2.6460618049045721E-2</v>
      </c>
      <c r="BJ39" s="29">
        <f t="shared" si="42"/>
        <v>7.2189901906662707E-3</v>
      </c>
      <c r="BK39" s="29">
        <f t="shared" si="43"/>
        <v>0</v>
      </c>
      <c r="BL39" s="29">
        <f t="shared" si="44"/>
        <v>5.6579617390205934E-3</v>
      </c>
      <c r="BM39" s="29">
        <f t="shared" si="45"/>
        <v>0</v>
      </c>
      <c r="BN39" s="29">
        <f t="shared" si="46"/>
        <v>1.8439291225625196</v>
      </c>
      <c r="BO39" s="29">
        <f t="shared" si="47"/>
        <v>0.42340911542639731</v>
      </c>
      <c r="BP39" s="29">
        <f t="shared" si="48"/>
        <v>4.3451444481368232E-3</v>
      </c>
      <c r="BQ39" s="29">
        <f t="shared" si="49"/>
        <v>0.13254694678983087</v>
      </c>
      <c r="BR39" s="29">
        <f t="shared" si="50"/>
        <v>6.687818626103631E-2</v>
      </c>
      <c r="BS39" s="29">
        <f t="shared" si="51"/>
        <v>1.2996572056927617E-3</v>
      </c>
      <c r="BT39" s="29">
        <f t="shared" si="52"/>
        <v>0.24516117197907564</v>
      </c>
      <c r="BU39" s="29">
        <f t="shared" si="53"/>
        <v>0.10502621929617624</v>
      </c>
      <c r="BV39" s="29">
        <f t="shared" si="54"/>
        <v>1.4350127521318845E-2</v>
      </c>
      <c r="BW39" s="29">
        <f t="shared" si="55"/>
        <v>3.9150041627597897E-3</v>
      </c>
      <c r="BX39" s="29">
        <f t="shared" si="56"/>
        <v>0</v>
      </c>
      <c r="BY39" s="29">
        <f t="shared" si="57"/>
        <v>3.0684269095754011E-3</v>
      </c>
      <c r="BZ39" s="29">
        <f t="shared" si="58"/>
        <v>0</v>
      </c>
      <c r="CA39" s="29">
        <f t="shared" si="59"/>
        <v>1</v>
      </c>
      <c r="CB39" s="29">
        <f t="shared" si="60"/>
        <v>0.87377234984846297</v>
      </c>
      <c r="CC39" s="29">
        <f t="shared" si="61"/>
        <v>8.5128970390141064E-3</v>
      </c>
      <c r="CD39" s="29">
        <f t="shared" si="62"/>
        <v>2.1184570571100715E-2</v>
      </c>
      <c r="CE39" s="29">
        <f t="shared" si="63"/>
        <v>0.27697977908426863</v>
      </c>
      <c r="CF39" s="29">
        <f t="shared" si="64"/>
        <v>3.524229074889868E-3</v>
      </c>
      <c r="CG39" s="29">
        <f t="shared" si="65"/>
        <v>0.56569506058891839</v>
      </c>
      <c r="CH39" s="29">
        <f t="shared" si="66"/>
        <v>2.9601943028742417E-2</v>
      </c>
      <c r="CI39" s="29">
        <f t="shared" si="67"/>
        <v>8.0672616003188186E-4</v>
      </c>
      <c r="CJ39" s="29">
        <f t="shared" si="68"/>
        <v>0</v>
      </c>
      <c r="CK39" s="29">
        <f t="shared" si="69"/>
        <v>0</v>
      </c>
      <c r="CL39" s="29">
        <f t="shared" si="70"/>
        <v>6.5790252779309236E-5</v>
      </c>
      <c r="CM39" s="29">
        <f t="shared" si="71"/>
        <v>1.7801433456482085</v>
      </c>
      <c r="CN39" s="29"/>
      <c r="CO39" s="29">
        <f t="shared" si="72"/>
        <v>0.64527448633826512</v>
      </c>
      <c r="CP39" s="29"/>
      <c r="CQ39" s="29">
        <f t="shared" si="73"/>
        <v>1.7475446996969259</v>
      </c>
      <c r="CR39" s="29">
        <f t="shared" si="74"/>
        <v>1.7025794078028213E-2</v>
      </c>
      <c r="CS39" s="29">
        <f t="shared" si="75"/>
        <v>6.3553711713302152E-2</v>
      </c>
      <c r="CT39" s="29">
        <f t="shared" si="76"/>
        <v>0.27697977908426863</v>
      </c>
      <c r="CU39" s="29">
        <f t="shared" si="77"/>
        <v>3.524229074889868E-3</v>
      </c>
      <c r="CV39" s="29">
        <f t="shared" si="78"/>
        <v>0.56569506058891839</v>
      </c>
      <c r="CW39" s="29">
        <f t="shared" si="79"/>
        <v>2.9601943028742417E-2</v>
      </c>
      <c r="CX39" s="29">
        <f t="shared" si="80"/>
        <v>8.0672616003188186E-4</v>
      </c>
      <c r="CY39" s="29">
        <f t="shared" si="81"/>
        <v>0</v>
      </c>
      <c r="CZ39" s="29">
        <f t="shared" si="82"/>
        <v>0</v>
      </c>
      <c r="DA39" s="29">
        <f t="shared" si="83"/>
        <v>1.9737075833792771E-4</v>
      </c>
      <c r="DB39" s="29">
        <f t="shared" si="84"/>
        <v>2.7049293141834458</v>
      </c>
      <c r="DC39" s="29">
        <f t="shared" si="85"/>
        <v>2.2181725668536583</v>
      </c>
      <c r="DD39" s="29">
        <f t="shared" si="86"/>
        <v>1.9381778561091179</v>
      </c>
      <c r="DE39" s="29">
        <f t="shared" si="87"/>
        <v>1.8883074676390828E-2</v>
      </c>
      <c r="DF39" s="29">
        <f t="shared" si="88"/>
        <v>9.398206656278188E-2</v>
      </c>
      <c r="DG39" s="29">
        <f t="shared" si="89"/>
        <v>1.9570609307855087</v>
      </c>
      <c r="DH39" s="29">
        <f t="shared" si="90"/>
        <v>6.1822143890882142E-2</v>
      </c>
      <c r="DI39" s="29">
        <f t="shared" si="91"/>
        <v>3.2159922671899738E-2</v>
      </c>
      <c r="DJ39" s="29">
        <f t="shared" si="92"/>
        <v>0.6143889475379114</v>
      </c>
      <c r="DK39" s="29">
        <f t="shared" si="93"/>
        <v>7.8173482532287522E-3</v>
      </c>
      <c r="DL39" s="29">
        <f t="shared" si="94"/>
        <v>1.2548092646029569</v>
      </c>
      <c r="DM39" s="29">
        <f t="shared" si="95"/>
        <v>6.5662217951921328E-2</v>
      </c>
      <c r="DN39" s="29">
        <f t="shared" si="96"/>
        <v>3.5789156742918288E-3</v>
      </c>
      <c r="DO39" s="29">
        <f t="shared" si="97"/>
        <v>0</v>
      </c>
      <c r="DP39" s="29">
        <f t="shared" si="98"/>
        <v>0</v>
      </c>
      <c r="DQ39" s="29">
        <f t="shared" si="99"/>
        <v>2.918682677628628E-4</v>
      </c>
      <c r="DR39" s="31">
        <f t="shared" si="100"/>
        <v>3.9975915596363634</v>
      </c>
      <c r="DS39" s="29"/>
      <c r="DT39" s="29">
        <f t="shared" si="101"/>
        <v>3.5789156742918288E-3</v>
      </c>
      <c r="DU39" s="29">
        <f t="shared" si="102"/>
        <v>1.8883074676390828E-2</v>
      </c>
      <c r="DV39" s="29">
        <f t="shared" si="103"/>
        <v>2.918682677628628E-4</v>
      </c>
      <c r="DW39" s="31">
        <f t="shared" si="104"/>
        <v>2.8289138729845047E-2</v>
      </c>
      <c r="DX39" s="29">
        <f t="shared" si="105"/>
        <v>6.5662217951921328E-2</v>
      </c>
      <c r="DY39" s="29">
        <f t="shared" si="106"/>
        <v>0.88209056451796997</v>
      </c>
      <c r="DZ39" s="29">
        <f t="shared" si="107"/>
        <v>0.99879577981818191</v>
      </c>
      <c r="EA39" s="29">
        <f t="shared" si="108"/>
        <v>3.9143113517114121</v>
      </c>
      <c r="EB39" s="29">
        <f t="shared" si="109"/>
        <v>2.49624537291673</v>
      </c>
      <c r="EC39" s="29"/>
      <c r="ED39" s="29"/>
      <c r="EE39" s="29">
        <f t="shared" si="110"/>
        <v>0.42340911542639731</v>
      </c>
      <c r="EF39" s="29">
        <f t="shared" si="111"/>
        <v>0.41836523474198095</v>
      </c>
      <c r="EG39" s="29">
        <f t="shared" si="112"/>
        <v>-0.52816088503359748</v>
      </c>
      <c r="EH39" s="29">
        <f t="shared" si="113"/>
        <v>1.8489116506665491</v>
      </c>
      <c r="EI39" s="29" t="e">
        <f>125.9*1000/8.3144+(#REF!*10^9-10^5)*6.5*(10^-6)/8.3144</f>
        <v>#REF!</v>
      </c>
      <c r="EJ39" s="29">
        <f t="shared" si="114"/>
        <v>9.5698085397820183</v>
      </c>
      <c r="EK39" s="29" t="e">
        <f t="shared" si="115"/>
        <v>#REF!</v>
      </c>
      <c r="EL39" s="29" t="e">
        <f>#REF!</f>
        <v>#REF!</v>
      </c>
      <c r="EM39" s="29" t="e">
        <f>1/(0.000407-0.0000329*#REF!+0.00001202*P39+0.000056662*EA39-0.000306214*BT39-0.0006176*BW39+0.00018946*BT39/(BT39+BR39)+0.00025746*DJ39)</f>
        <v>#REF!</v>
      </c>
      <c r="EN39" s="29"/>
      <c r="EO39" s="29" t="e">
        <f t="shared" si="116"/>
        <v>#REF!</v>
      </c>
      <c r="EP39" s="29" t="e">
        <f>#REF!</f>
        <v>#REF!</v>
      </c>
      <c r="EQ39" s="31" t="e">
        <f t="shared" si="117"/>
        <v>#REF!</v>
      </c>
      <c r="ER39" s="31" t="e">
        <f>2064.1+31.52*DF39-12.28*DM39-289.6*DQ39+1.544*LN(DQ39)-177.24*(DF39-0.17145)^2-371.87*(DF39-0.17145)*(DM39-0.07365)+0.321067*#REF!-343.43*LN(#REF!)</f>
        <v>#REF!</v>
      </c>
      <c r="ES39" s="31" t="e">
        <f t="shared" si="118"/>
        <v>#REF!</v>
      </c>
      <c r="ET39" s="31">
        <f t="shared" si="119"/>
        <v>0.78567387576289638</v>
      </c>
      <c r="EU39" s="31" t="e">
        <f>(5573.8+587.9*#REF!-61*#REF!^2)/(5.3-0.633*LN(ET39)-3.97*EF39+0.06*EG39+24.7*BU39^2+0.081*P39+0.156*#REF!)</f>
        <v>#REF!</v>
      </c>
    </row>
    <row r="40" spans="4:151">
      <c r="D40">
        <v>43.6</v>
      </c>
      <c r="E40">
        <v>0.65</v>
      </c>
      <c r="F40">
        <v>15.03</v>
      </c>
      <c r="G40">
        <v>7.74</v>
      </c>
      <c r="H40">
        <v>0.11</v>
      </c>
      <c r="I40">
        <v>12.7</v>
      </c>
      <c r="J40">
        <v>9.84</v>
      </c>
      <c r="K40">
        <v>2.41</v>
      </c>
      <c r="L40">
        <v>0.12</v>
      </c>
      <c r="M40" s="30">
        <v>0</v>
      </c>
      <c r="N40">
        <v>7.0000000000000007E-2</v>
      </c>
      <c r="O40">
        <v>0.21</v>
      </c>
      <c r="P40">
        <v>6.8</v>
      </c>
      <c r="S40">
        <v>52.5</v>
      </c>
      <c r="T40">
        <v>0.68</v>
      </c>
      <c r="U40">
        <v>2.16</v>
      </c>
      <c r="V40">
        <v>19.899999999999999</v>
      </c>
      <c r="W40">
        <v>0.25</v>
      </c>
      <c r="X40">
        <v>22.8</v>
      </c>
      <c r="Y40">
        <v>1.66</v>
      </c>
      <c r="Z40">
        <v>0.05</v>
      </c>
      <c r="AA40">
        <v>0</v>
      </c>
      <c r="AB40" s="30">
        <v>0</v>
      </c>
      <c r="AC40">
        <v>0.01</v>
      </c>
      <c r="AD40" s="30">
        <v>0</v>
      </c>
      <c r="AF40" s="29">
        <f t="shared" si="15"/>
        <v>0.32233372230787227</v>
      </c>
      <c r="AG40" s="29">
        <f t="shared" si="16"/>
        <v>1.1097914873571169</v>
      </c>
      <c r="AH40" s="7" t="str">
        <f t="shared" si="17"/>
        <v/>
      </c>
      <c r="AI40" s="29" t="str">
        <f t="shared" si="18"/>
        <v/>
      </c>
      <c r="AJ40" s="40" t="e">
        <f t="shared" si="19"/>
        <v>#REF!</v>
      </c>
      <c r="AK40" s="41">
        <f t="shared" ca="1" si="20"/>
        <v>1061.6809058270906</v>
      </c>
      <c r="AL40" s="40">
        <f t="shared" ca="1" si="21"/>
        <v>1221.4387423012693</v>
      </c>
      <c r="AM40" s="94">
        <f t="shared" ca="1" si="22"/>
        <v>1061.6809058270906</v>
      </c>
      <c r="AN40" s="94">
        <f t="shared" ca="1" si="23"/>
        <v>1.1155930906101936</v>
      </c>
      <c r="AO40" s="90">
        <f t="shared" si="24"/>
        <v>0.91334956287425162</v>
      </c>
      <c r="AP40" s="90">
        <f t="shared" si="25"/>
        <v>0.36794970059880244</v>
      </c>
      <c r="AQ40" s="29"/>
      <c r="AR40" s="40" t="e">
        <f t="shared" si="26"/>
        <v>#REF!</v>
      </c>
      <c r="AS40" s="40">
        <f t="shared" ca="1" si="27"/>
        <v>1.1155930906101936</v>
      </c>
      <c r="AT40" s="40">
        <f t="shared" ca="1" si="28"/>
        <v>3.6600743084487776E-2</v>
      </c>
      <c r="AU40" s="64"/>
      <c r="AV40" s="126">
        <f t="shared" si="29"/>
        <v>1.4321252096649892</v>
      </c>
      <c r="AW40" s="29"/>
      <c r="AX40" s="29">
        <f t="shared" si="30"/>
        <v>0.489549377968233</v>
      </c>
      <c r="AY40" s="29">
        <f t="shared" si="31"/>
        <v>0.34183420183124291</v>
      </c>
      <c r="AZ40" s="29">
        <f t="shared" si="32"/>
        <v>74.521831388033092</v>
      </c>
      <c r="BA40" s="29">
        <f t="shared" si="33"/>
        <v>67.130882987833218</v>
      </c>
      <c r="BB40" s="29">
        <f t="shared" si="34"/>
        <v>0.72564713244558066</v>
      </c>
      <c r="BC40" s="29">
        <f t="shared" si="35"/>
        <v>8.1373280519987778E-3</v>
      </c>
      <c r="BD40" s="29">
        <f t="shared" si="36"/>
        <v>0.29481860711448493</v>
      </c>
      <c r="BE40" s="29">
        <f t="shared" si="37"/>
        <v>0.10772982362373063</v>
      </c>
      <c r="BF40" s="29">
        <f t="shared" si="38"/>
        <v>1.5506607929515418E-3</v>
      </c>
      <c r="BG40" s="29">
        <f t="shared" si="39"/>
        <v>0.31510207322277467</v>
      </c>
      <c r="BH40" s="29">
        <f t="shared" si="40"/>
        <v>0.17547175867640083</v>
      </c>
      <c r="BI40" s="29">
        <f t="shared" si="41"/>
        <v>7.7768401827073411E-2</v>
      </c>
      <c r="BJ40" s="29">
        <f t="shared" si="42"/>
        <v>2.5478788908233894E-3</v>
      </c>
      <c r="BK40" s="29">
        <f t="shared" si="43"/>
        <v>0</v>
      </c>
      <c r="BL40" s="29">
        <f t="shared" si="44"/>
        <v>9.210635389103293E-4</v>
      </c>
      <c r="BM40" s="29">
        <f t="shared" si="45"/>
        <v>2.9590593009574668E-3</v>
      </c>
      <c r="BN40" s="29">
        <f t="shared" si="46"/>
        <v>1.7126537874856864</v>
      </c>
      <c r="BO40" s="29">
        <f t="shared" si="47"/>
        <v>0.42369750252378158</v>
      </c>
      <c r="BP40" s="29">
        <f t="shared" si="48"/>
        <v>4.7512977295574898E-3</v>
      </c>
      <c r="BQ40" s="29">
        <f t="shared" si="49"/>
        <v>0.1721413920716004</v>
      </c>
      <c r="BR40" s="29">
        <f t="shared" si="50"/>
        <v>6.290227739599763E-2</v>
      </c>
      <c r="BS40" s="29">
        <f t="shared" si="51"/>
        <v>9.0541404473115184E-4</v>
      </c>
      <c r="BT40" s="29">
        <f t="shared" si="52"/>
        <v>0.18398468828038494</v>
      </c>
      <c r="BU40" s="29">
        <f t="shared" si="53"/>
        <v>0.10245605968851854</v>
      </c>
      <c r="BV40" s="29">
        <f t="shared" si="54"/>
        <v>4.5408127664403018E-2</v>
      </c>
      <c r="BW40" s="29">
        <f t="shared" si="55"/>
        <v>1.4876788930960067E-3</v>
      </c>
      <c r="BX40" s="29">
        <f t="shared" si="56"/>
        <v>0</v>
      </c>
      <c r="BY40" s="29">
        <f t="shared" si="57"/>
        <v>5.377990260731708E-4</v>
      </c>
      <c r="BZ40" s="29">
        <f t="shared" si="58"/>
        <v>1.7277626818562109E-3</v>
      </c>
      <c r="CA40" s="29">
        <f t="shared" si="59"/>
        <v>1.0000000000000002</v>
      </c>
      <c r="CB40" s="29">
        <f t="shared" si="60"/>
        <v>0.87377234984846297</v>
      </c>
      <c r="CC40" s="29">
        <f t="shared" si="61"/>
        <v>8.5128970390141064E-3</v>
      </c>
      <c r="CD40" s="29">
        <f t="shared" si="62"/>
        <v>2.1184570571100715E-2</v>
      </c>
      <c r="CE40" s="29">
        <f t="shared" si="63"/>
        <v>0.27697977908426863</v>
      </c>
      <c r="CF40" s="29">
        <f t="shared" si="64"/>
        <v>3.524229074889868E-3</v>
      </c>
      <c r="CG40" s="29">
        <f t="shared" si="65"/>
        <v>0.56569506058891839</v>
      </c>
      <c r="CH40" s="29">
        <f t="shared" si="66"/>
        <v>2.9601943028742417E-2</v>
      </c>
      <c r="CI40" s="29">
        <f t="shared" si="67"/>
        <v>8.0672616003188186E-4</v>
      </c>
      <c r="CJ40" s="29">
        <f t="shared" si="68"/>
        <v>0</v>
      </c>
      <c r="CK40" s="29">
        <f t="shared" si="69"/>
        <v>0</v>
      </c>
      <c r="CL40" s="29">
        <f t="shared" si="70"/>
        <v>6.5790252779309236E-5</v>
      </c>
      <c r="CM40" s="29">
        <f t="shared" si="71"/>
        <v>1.7801433456482085</v>
      </c>
      <c r="CN40" s="29"/>
      <c r="CO40" s="29">
        <f t="shared" si="72"/>
        <v>0.64527448633826512</v>
      </c>
      <c r="CP40" s="29"/>
      <c r="CQ40" s="29">
        <f t="shared" si="73"/>
        <v>1.7475446996969259</v>
      </c>
      <c r="CR40" s="29">
        <f t="shared" si="74"/>
        <v>1.7025794078028213E-2</v>
      </c>
      <c r="CS40" s="29">
        <f t="shared" si="75"/>
        <v>6.3553711713302152E-2</v>
      </c>
      <c r="CT40" s="29">
        <f t="shared" si="76"/>
        <v>0.27697977908426863</v>
      </c>
      <c r="CU40" s="29">
        <f t="shared" si="77"/>
        <v>3.524229074889868E-3</v>
      </c>
      <c r="CV40" s="29">
        <f t="shared" si="78"/>
        <v>0.56569506058891839</v>
      </c>
      <c r="CW40" s="29">
        <f t="shared" si="79"/>
        <v>2.9601943028742417E-2</v>
      </c>
      <c r="CX40" s="29">
        <f t="shared" si="80"/>
        <v>8.0672616003188186E-4</v>
      </c>
      <c r="CY40" s="29">
        <f t="shared" si="81"/>
        <v>0</v>
      </c>
      <c r="CZ40" s="29">
        <f t="shared" si="82"/>
        <v>0</v>
      </c>
      <c r="DA40" s="29">
        <f t="shared" si="83"/>
        <v>1.9737075833792771E-4</v>
      </c>
      <c r="DB40" s="29">
        <f t="shared" si="84"/>
        <v>2.7049293141834458</v>
      </c>
      <c r="DC40" s="29">
        <f t="shared" si="85"/>
        <v>2.2181725668536583</v>
      </c>
      <c r="DD40" s="29">
        <f t="shared" si="86"/>
        <v>1.9381778561091179</v>
      </c>
      <c r="DE40" s="29">
        <f t="shared" si="87"/>
        <v>1.8883074676390828E-2</v>
      </c>
      <c r="DF40" s="29">
        <f t="shared" si="88"/>
        <v>9.398206656278188E-2</v>
      </c>
      <c r="DG40" s="29">
        <f t="shared" si="89"/>
        <v>1.9570609307855087</v>
      </c>
      <c r="DH40" s="29">
        <f t="shared" si="90"/>
        <v>6.1822143890882142E-2</v>
      </c>
      <c r="DI40" s="29">
        <f t="shared" si="91"/>
        <v>3.2159922671899738E-2</v>
      </c>
      <c r="DJ40" s="29">
        <f t="shared" si="92"/>
        <v>0.6143889475379114</v>
      </c>
      <c r="DK40" s="29">
        <f t="shared" si="93"/>
        <v>7.8173482532287522E-3</v>
      </c>
      <c r="DL40" s="29">
        <f t="shared" si="94"/>
        <v>1.2548092646029569</v>
      </c>
      <c r="DM40" s="29">
        <f t="shared" si="95"/>
        <v>6.5662217951921328E-2</v>
      </c>
      <c r="DN40" s="29">
        <f t="shared" si="96"/>
        <v>3.5789156742918288E-3</v>
      </c>
      <c r="DO40" s="29">
        <f t="shared" si="97"/>
        <v>0</v>
      </c>
      <c r="DP40" s="29">
        <f t="shared" si="98"/>
        <v>0</v>
      </c>
      <c r="DQ40" s="29">
        <f t="shared" si="99"/>
        <v>2.918682677628628E-4</v>
      </c>
      <c r="DR40" s="31">
        <f t="shared" si="100"/>
        <v>3.9975915596363634</v>
      </c>
      <c r="DS40" s="29"/>
      <c r="DT40" s="29">
        <f t="shared" si="101"/>
        <v>3.5789156742918288E-3</v>
      </c>
      <c r="DU40" s="29">
        <f t="shared" si="102"/>
        <v>1.8883074676390828E-2</v>
      </c>
      <c r="DV40" s="29">
        <f t="shared" si="103"/>
        <v>2.918682677628628E-4</v>
      </c>
      <c r="DW40" s="31">
        <f t="shared" si="104"/>
        <v>2.8289138729845047E-2</v>
      </c>
      <c r="DX40" s="29">
        <f t="shared" si="105"/>
        <v>6.5662217951921328E-2</v>
      </c>
      <c r="DY40" s="29">
        <f t="shared" si="106"/>
        <v>0.88209056451796997</v>
      </c>
      <c r="DZ40" s="29">
        <f t="shared" si="107"/>
        <v>0.99879577981818191</v>
      </c>
      <c r="EA40" s="29">
        <f t="shared" si="108"/>
        <v>4.3823386082175295</v>
      </c>
      <c r="EB40" s="29">
        <f t="shared" si="109"/>
        <v>2.2075004252108057</v>
      </c>
      <c r="EC40" s="29"/>
      <c r="ED40" s="29"/>
      <c r="EE40" s="29">
        <f t="shared" si="110"/>
        <v>0.42369750252378158</v>
      </c>
      <c r="EF40" s="29">
        <f t="shared" si="111"/>
        <v>0.3502484394096323</v>
      </c>
      <c r="EG40" s="29">
        <f t="shared" si="112"/>
        <v>-0.69453350610562281</v>
      </c>
      <c r="EH40" s="29">
        <f t="shared" si="113"/>
        <v>2.4054703282427838</v>
      </c>
      <c r="EI40" s="29" t="e">
        <f>125.9*1000/8.3144+(#REF!*10^9-10^5)*6.5*(10^-6)/8.3144</f>
        <v>#REF!</v>
      </c>
      <c r="EJ40" s="29">
        <f t="shared" si="114"/>
        <v>9.9070535394552657</v>
      </c>
      <c r="EK40" s="29" t="e">
        <f t="shared" si="115"/>
        <v>#REF!</v>
      </c>
      <c r="EL40" s="29" t="e">
        <f>#REF!</f>
        <v>#REF!</v>
      </c>
      <c r="EM40" s="29" t="e">
        <f>1/(0.000407-0.0000329*#REF!+0.00001202*P40+0.000056662*EA40-0.000306214*BT40-0.0006176*BW40+0.00018946*BT40/(BT40+BR40)+0.00025746*DJ40)</f>
        <v>#REF!</v>
      </c>
      <c r="EN40" s="29"/>
      <c r="EO40" s="29" t="e">
        <f t="shared" si="116"/>
        <v>#REF!</v>
      </c>
      <c r="EP40" s="29" t="e">
        <f>#REF!</f>
        <v>#REF!</v>
      </c>
      <c r="EQ40" s="31" t="e">
        <f t="shared" si="117"/>
        <v>#REF!</v>
      </c>
      <c r="ER40" s="31" t="e">
        <f>2064.1+31.52*DF40-12.28*DM40-289.6*DQ40+1.544*LN(DQ40)-177.24*(DF40-0.17145)^2-371.87*(DF40-0.17145)*(DM40-0.07365)+0.321067*#REF!-343.43*LN(#REF!)</f>
        <v>#REF!</v>
      </c>
      <c r="ES40" s="31" t="e">
        <f t="shared" si="118"/>
        <v>#REF!</v>
      </c>
      <c r="ET40" s="31">
        <f t="shared" si="119"/>
        <v>0.74521831388033088</v>
      </c>
      <c r="EU40" s="31" t="e">
        <f>(5573.8+587.9*#REF!-61*#REF!^2)/(5.3-0.633*LN(ET40)-3.97*EF40+0.06*EG40+24.7*BU40^2+0.081*P40+0.156*#REF!)</f>
        <v>#REF!</v>
      </c>
    </row>
    <row r="41" spans="4:151">
      <c r="D41">
        <v>46.2</v>
      </c>
      <c r="E41">
        <v>0.68</v>
      </c>
      <c r="F41">
        <v>18</v>
      </c>
      <c r="G41">
        <v>6.4</v>
      </c>
      <c r="H41">
        <v>0.08</v>
      </c>
      <c r="I41">
        <v>8.48</v>
      </c>
      <c r="J41">
        <v>8.82</v>
      </c>
      <c r="K41">
        <v>3</v>
      </c>
      <c r="L41">
        <v>0.44</v>
      </c>
      <c r="M41" s="30">
        <v>0</v>
      </c>
      <c r="N41">
        <v>0.06</v>
      </c>
      <c r="O41">
        <v>0.22</v>
      </c>
      <c r="P41">
        <v>7.87</v>
      </c>
      <c r="S41">
        <v>52.5</v>
      </c>
      <c r="T41">
        <v>0.68</v>
      </c>
      <c r="U41">
        <v>2.16</v>
      </c>
      <c r="V41">
        <v>19.899999999999999</v>
      </c>
      <c r="W41">
        <v>0.25</v>
      </c>
      <c r="X41">
        <v>22.8</v>
      </c>
      <c r="Y41">
        <v>1.66</v>
      </c>
      <c r="Z41">
        <v>0.05</v>
      </c>
      <c r="AA41">
        <v>0</v>
      </c>
      <c r="AB41" s="30">
        <v>0</v>
      </c>
      <c r="AC41">
        <v>0.01</v>
      </c>
      <c r="AD41" s="30">
        <v>0</v>
      </c>
      <c r="AF41" s="29">
        <f t="shared" si="15"/>
        <v>0.31149877686118455</v>
      </c>
      <c r="AG41" s="29">
        <f t="shared" si="16"/>
        <v>0.84497052138442919</v>
      </c>
      <c r="AH41" s="7" t="str">
        <f t="shared" si="17"/>
        <v/>
      </c>
      <c r="AI41" s="29" t="str">
        <f t="shared" si="18"/>
        <v/>
      </c>
      <c r="AJ41" s="40" t="e">
        <f t="shared" si="19"/>
        <v>#REF!</v>
      </c>
      <c r="AK41" s="41">
        <f t="shared" ca="1" si="20"/>
        <v>997.03687334589608</v>
      </c>
      <c r="AL41" s="40">
        <f t="shared" ca="1" si="21"/>
        <v>1118.1304730030158</v>
      </c>
      <c r="AM41" s="94">
        <f t="shared" ca="1" si="22"/>
        <v>997.03687334589608</v>
      </c>
      <c r="AN41" s="94">
        <f t="shared" ca="1" si="23"/>
        <v>0.81981411745420174</v>
      </c>
      <c r="AO41" s="90">
        <f t="shared" si="24"/>
        <v>0.54138400000000009</v>
      </c>
      <c r="AP41" s="90">
        <f t="shared" si="25"/>
        <v>0.29252</v>
      </c>
      <c r="AQ41" s="29"/>
      <c r="AR41" s="40" t="e">
        <f t="shared" si="26"/>
        <v>#REF!</v>
      </c>
      <c r="AS41" s="40">
        <f t="shared" ca="1" si="27"/>
        <v>0.81981411745420174</v>
      </c>
      <c r="AT41" s="40">
        <f t="shared" ca="1" si="28"/>
        <v>0.1187983028939346</v>
      </c>
      <c r="AU41" s="64"/>
      <c r="AV41" s="126">
        <f t="shared" si="29"/>
        <v>1.1564692982456137</v>
      </c>
      <c r="AW41" s="29"/>
      <c r="AX41" s="29">
        <f t="shared" si="30"/>
        <v>0.489549377968233</v>
      </c>
      <c r="AY41" s="29">
        <f t="shared" si="31"/>
        <v>0.423313769514581</v>
      </c>
      <c r="AZ41" s="29">
        <f t="shared" si="32"/>
        <v>70.255248526799235</v>
      </c>
      <c r="BA41" s="29">
        <f t="shared" si="33"/>
        <v>67.130882987833218</v>
      </c>
      <c r="BB41" s="29">
        <f t="shared" si="34"/>
        <v>0.76891966786664745</v>
      </c>
      <c r="BC41" s="29">
        <f t="shared" si="35"/>
        <v>8.5128970390141064E-3</v>
      </c>
      <c r="BD41" s="29">
        <f t="shared" si="36"/>
        <v>0.35307617618501191</v>
      </c>
      <c r="BE41" s="29">
        <f t="shared" si="37"/>
        <v>8.9078923926598969E-2</v>
      </c>
      <c r="BF41" s="29">
        <f t="shared" si="38"/>
        <v>1.1277533039647577E-3</v>
      </c>
      <c r="BG41" s="29">
        <f t="shared" si="39"/>
        <v>0.21039886464008892</v>
      </c>
      <c r="BH41" s="29">
        <f t="shared" si="40"/>
        <v>0.15728261295994467</v>
      </c>
      <c r="BI41" s="29">
        <f t="shared" si="41"/>
        <v>9.6807139203825818E-2</v>
      </c>
      <c r="BJ41" s="29">
        <f t="shared" si="42"/>
        <v>9.3422225996857618E-3</v>
      </c>
      <c r="BK41" s="29">
        <f t="shared" si="43"/>
        <v>0</v>
      </c>
      <c r="BL41" s="29">
        <f t="shared" si="44"/>
        <v>7.8948303335171072E-4</v>
      </c>
      <c r="BM41" s="29">
        <f t="shared" si="45"/>
        <v>3.0999668867173463E-3</v>
      </c>
      <c r="BN41" s="29">
        <f t="shared" si="46"/>
        <v>1.6984357076448517</v>
      </c>
      <c r="BO41" s="29">
        <f t="shared" si="47"/>
        <v>0.45272226932444531</v>
      </c>
      <c r="BP41" s="29">
        <f t="shared" si="48"/>
        <v>5.0121985781955659E-3</v>
      </c>
      <c r="BQ41" s="29">
        <f t="shared" si="49"/>
        <v>0.20788315659861364</v>
      </c>
      <c r="BR41" s="29">
        <f t="shared" si="50"/>
        <v>5.2447627852879347E-2</v>
      </c>
      <c r="BS41" s="29">
        <f t="shared" si="51"/>
        <v>6.6399528630292691E-4</v>
      </c>
      <c r="BT41" s="29">
        <f t="shared" si="52"/>
        <v>0.12387802711227736</v>
      </c>
      <c r="BU41" s="29">
        <f t="shared" si="53"/>
        <v>9.2604396063976857E-2</v>
      </c>
      <c r="BV41" s="29">
        <f t="shared" si="54"/>
        <v>5.6997823802270468E-2</v>
      </c>
      <c r="BW41" s="29">
        <f t="shared" si="55"/>
        <v>5.5004864521131756E-3</v>
      </c>
      <c r="BX41" s="29">
        <f t="shared" si="56"/>
        <v>0</v>
      </c>
      <c r="BY41" s="29">
        <f t="shared" si="57"/>
        <v>4.6482950740976421E-4</v>
      </c>
      <c r="BZ41" s="29">
        <f t="shared" si="58"/>
        <v>1.8251894215153648E-3</v>
      </c>
      <c r="CA41" s="29">
        <f t="shared" si="59"/>
        <v>0.99999999999999978</v>
      </c>
      <c r="CB41" s="29">
        <f t="shared" si="60"/>
        <v>0.87377234984846297</v>
      </c>
      <c r="CC41" s="29">
        <f t="shared" si="61"/>
        <v>8.5128970390141064E-3</v>
      </c>
      <c r="CD41" s="29">
        <f t="shared" si="62"/>
        <v>2.1184570571100715E-2</v>
      </c>
      <c r="CE41" s="29">
        <f t="shared" si="63"/>
        <v>0.27697977908426863</v>
      </c>
      <c r="CF41" s="29">
        <f t="shared" si="64"/>
        <v>3.524229074889868E-3</v>
      </c>
      <c r="CG41" s="29">
        <f t="shared" si="65"/>
        <v>0.56569506058891839</v>
      </c>
      <c r="CH41" s="29">
        <f t="shared" si="66"/>
        <v>2.9601943028742417E-2</v>
      </c>
      <c r="CI41" s="29">
        <f t="shared" si="67"/>
        <v>8.0672616003188186E-4</v>
      </c>
      <c r="CJ41" s="29">
        <f t="shared" si="68"/>
        <v>0</v>
      </c>
      <c r="CK41" s="29">
        <f t="shared" si="69"/>
        <v>0</v>
      </c>
      <c r="CL41" s="29">
        <f t="shared" si="70"/>
        <v>6.5790252779309236E-5</v>
      </c>
      <c r="CM41" s="29">
        <f t="shared" si="71"/>
        <v>1.7801433456482085</v>
      </c>
      <c r="CN41" s="29"/>
      <c r="CO41" s="29">
        <f t="shared" si="72"/>
        <v>0.64527448633826512</v>
      </c>
      <c r="CP41" s="29"/>
      <c r="CQ41" s="29">
        <f t="shared" si="73"/>
        <v>1.7475446996969259</v>
      </c>
      <c r="CR41" s="29">
        <f t="shared" si="74"/>
        <v>1.7025794078028213E-2</v>
      </c>
      <c r="CS41" s="29">
        <f t="shared" si="75"/>
        <v>6.3553711713302152E-2</v>
      </c>
      <c r="CT41" s="29">
        <f t="shared" si="76"/>
        <v>0.27697977908426863</v>
      </c>
      <c r="CU41" s="29">
        <f t="shared" si="77"/>
        <v>3.524229074889868E-3</v>
      </c>
      <c r="CV41" s="29">
        <f t="shared" si="78"/>
        <v>0.56569506058891839</v>
      </c>
      <c r="CW41" s="29">
        <f t="shared" si="79"/>
        <v>2.9601943028742417E-2</v>
      </c>
      <c r="CX41" s="29">
        <f t="shared" si="80"/>
        <v>8.0672616003188186E-4</v>
      </c>
      <c r="CY41" s="29">
        <f t="shared" si="81"/>
        <v>0</v>
      </c>
      <c r="CZ41" s="29">
        <f t="shared" si="82"/>
        <v>0</v>
      </c>
      <c r="DA41" s="29">
        <f t="shared" si="83"/>
        <v>1.9737075833792771E-4</v>
      </c>
      <c r="DB41" s="29">
        <f t="shared" si="84"/>
        <v>2.7049293141834458</v>
      </c>
      <c r="DC41" s="29">
        <f t="shared" si="85"/>
        <v>2.2181725668536583</v>
      </c>
      <c r="DD41" s="29">
        <f t="shared" si="86"/>
        <v>1.9381778561091179</v>
      </c>
      <c r="DE41" s="29">
        <f t="shared" si="87"/>
        <v>1.8883074676390828E-2</v>
      </c>
      <c r="DF41" s="29">
        <f t="shared" si="88"/>
        <v>9.398206656278188E-2</v>
      </c>
      <c r="DG41" s="29">
        <f t="shared" si="89"/>
        <v>1.9570609307855087</v>
      </c>
      <c r="DH41" s="29">
        <f t="shared" si="90"/>
        <v>6.1822143890882142E-2</v>
      </c>
      <c r="DI41" s="29">
        <f t="shared" si="91"/>
        <v>3.2159922671899738E-2</v>
      </c>
      <c r="DJ41" s="29">
        <f t="shared" si="92"/>
        <v>0.6143889475379114</v>
      </c>
      <c r="DK41" s="29">
        <f t="shared" si="93"/>
        <v>7.8173482532287522E-3</v>
      </c>
      <c r="DL41" s="29">
        <f t="shared" si="94"/>
        <v>1.2548092646029569</v>
      </c>
      <c r="DM41" s="29">
        <f t="shared" si="95"/>
        <v>6.5662217951921328E-2</v>
      </c>
      <c r="DN41" s="29">
        <f t="shared" si="96"/>
        <v>3.5789156742918288E-3</v>
      </c>
      <c r="DO41" s="29">
        <f t="shared" si="97"/>
        <v>0</v>
      </c>
      <c r="DP41" s="29">
        <f t="shared" si="98"/>
        <v>0</v>
      </c>
      <c r="DQ41" s="29">
        <f t="shared" si="99"/>
        <v>2.918682677628628E-4</v>
      </c>
      <c r="DR41" s="31">
        <f t="shared" si="100"/>
        <v>3.9975915596363634</v>
      </c>
      <c r="DS41" s="29"/>
      <c r="DT41" s="29">
        <f t="shared" si="101"/>
        <v>3.5789156742918288E-3</v>
      </c>
      <c r="DU41" s="29">
        <f t="shared" si="102"/>
        <v>1.8883074676390828E-2</v>
      </c>
      <c r="DV41" s="29">
        <f t="shared" si="103"/>
        <v>2.918682677628628E-4</v>
      </c>
      <c r="DW41" s="31">
        <f t="shared" si="104"/>
        <v>2.8289138729845047E-2</v>
      </c>
      <c r="DX41" s="29">
        <f t="shared" si="105"/>
        <v>6.5662217951921328E-2</v>
      </c>
      <c r="DY41" s="29">
        <f t="shared" si="106"/>
        <v>0.88209056451796997</v>
      </c>
      <c r="DZ41" s="29">
        <f t="shared" si="107"/>
        <v>0.99879577981818191</v>
      </c>
      <c r="EA41" s="29">
        <f t="shared" si="108"/>
        <v>4.922820362191505</v>
      </c>
      <c r="EB41" s="29">
        <f t="shared" si="109"/>
        <v>2.100421324808996</v>
      </c>
      <c r="EC41" s="29"/>
      <c r="ED41" s="29"/>
      <c r="EE41" s="29">
        <f t="shared" si="110"/>
        <v>0.45272226932444531</v>
      </c>
      <c r="EF41" s="29">
        <f t="shared" si="111"/>
        <v>0.26959404631543654</v>
      </c>
      <c r="EG41" s="29">
        <f t="shared" si="112"/>
        <v>-0.85083590219068361</v>
      </c>
      <c r="EH41" s="29">
        <f t="shared" si="113"/>
        <v>3.4675271116191064</v>
      </c>
      <c r="EI41" s="29" t="e">
        <f>125.9*1000/8.3144+(#REF!*10^9-10^5)*6.5*(10^-6)/8.3144</f>
        <v>#REF!</v>
      </c>
      <c r="EJ41" s="29">
        <f t="shared" si="114"/>
        <v>10.271297556887921</v>
      </c>
      <c r="EK41" s="29" t="e">
        <f t="shared" si="115"/>
        <v>#REF!</v>
      </c>
      <c r="EL41" s="29" t="e">
        <f>#REF!</f>
        <v>#REF!</v>
      </c>
      <c r="EM41" s="29" t="e">
        <f>1/(0.000407-0.0000329*#REF!+0.00001202*P41+0.000056662*EA41-0.000306214*BT41-0.0006176*BW41+0.00018946*BT41/(BT41+BR41)+0.00025746*DJ41)</f>
        <v>#REF!</v>
      </c>
      <c r="EN41" s="29"/>
      <c r="EO41" s="29" t="e">
        <f t="shared" si="116"/>
        <v>#REF!</v>
      </c>
      <c r="EP41" s="29" t="e">
        <f>#REF!</f>
        <v>#REF!</v>
      </c>
      <c r="EQ41" s="31" t="e">
        <f t="shared" si="117"/>
        <v>#REF!</v>
      </c>
      <c r="ER41" s="31" t="e">
        <f>2064.1+31.52*DF41-12.28*DM41-289.6*DQ41+1.544*LN(DQ41)-177.24*(DF41-0.17145)^2-371.87*(DF41-0.17145)*(DM41-0.07365)+0.321067*#REF!-343.43*LN(#REF!)</f>
        <v>#REF!</v>
      </c>
      <c r="ES41" s="31" t="e">
        <f t="shared" si="118"/>
        <v>#REF!</v>
      </c>
      <c r="ET41" s="31">
        <f t="shared" si="119"/>
        <v>0.7025524852679923</v>
      </c>
      <c r="EU41" s="31" t="e">
        <f>(5573.8+587.9*#REF!-61*#REF!^2)/(5.3-0.633*LN(ET41)-3.97*EF41+0.06*EG41+24.7*BU41^2+0.081*P41+0.156*#REF!)</f>
        <v>#REF!</v>
      </c>
    </row>
    <row r="42" spans="4:151">
      <c r="D42">
        <v>76.84</v>
      </c>
      <c r="E42">
        <v>0.22</v>
      </c>
      <c r="F42">
        <v>11.47</v>
      </c>
      <c r="G42">
        <v>1.1599999999999999</v>
      </c>
      <c r="H42">
        <v>7.0000000000000007E-2</v>
      </c>
      <c r="I42">
        <v>0.14000000000000001</v>
      </c>
      <c r="J42">
        <v>0.67</v>
      </c>
      <c r="K42">
        <v>4.0199999999999996</v>
      </c>
      <c r="L42">
        <v>2.87</v>
      </c>
      <c r="M42" s="30">
        <v>0</v>
      </c>
      <c r="N42">
        <v>0</v>
      </c>
      <c r="O42">
        <v>0</v>
      </c>
      <c r="P42">
        <v>2.5299999999999998</v>
      </c>
      <c r="S42">
        <v>52.5</v>
      </c>
      <c r="T42">
        <v>0.68</v>
      </c>
      <c r="U42">
        <v>2.16</v>
      </c>
      <c r="V42">
        <v>19.899999999999999</v>
      </c>
      <c r="W42">
        <v>0.25</v>
      </c>
      <c r="X42">
        <v>22.8</v>
      </c>
      <c r="Y42">
        <v>1.66</v>
      </c>
      <c r="Z42">
        <v>0.05</v>
      </c>
      <c r="AA42">
        <v>0</v>
      </c>
      <c r="AB42" s="30">
        <v>0</v>
      </c>
      <c r="AC42">
        <v>0.01</v>
      </c>
      <c r="AD42" s="30">
        <v>0</v>
      </c>
      <c r="AF42" s="29">
        <f t="shared" si="15"/>
        <v>0.20451694664220738</v>
      </c>
      <c r="AG42" s="29">
        <f t="shared" si="16"/>
        <v>9.9178168662776039E-2</v>
      </c>
      <c r="AH42" s="7" t="str">
        <f t="shared" si="17"/>
        <v/>
      </c>
      <c r="AI42" s="29" t="str">
        <f t="shared" si="18"/>
        <v/>
      </c>
      <c r="AJ42" s="40" t="e">
        <f t="shared" si="19"/>
        <v>#REF!</v>
      </c>
      <c r="AK42" s="41">
        <f t="shared" ca="1" si="20"/>
        <v>886.39209791549251</v>
      </c>
      <c r="AL42" s="40">
        <f t="shared" ca="1" si="21"/>
        <v>873.65291355897364</v>
      </c>
      <c r="AM42" s="94">
        <f t="shared" ca="1" si="22"/>
        <v>886.39209791549251</v>
      </c>
      <c r="AN42" s="94">
        <f t="shared" ca="1" si="23"/>
        <v>0.23478193274767714</v>
      </c>
      <c r="AO42" s="90">
        <f t="shared" si="24"/>
        <v>0.50626131560592824</v>
      </c>
      <c r="AP42" s="90">
        <f t="shared" si="25"/>
        <v>0.5098374891020051</v>
      </c>
      <c r="AQ42" s="29"/>
      <c r="AR42" s="40" t="e">
        <f t="shared" si="26"/>
        <v>#REF!</v>
      </c>
      <c r="AS42" s="40">
        <f t="shared" ca="1" si="27"/>
        <v>0.23478193274767714</v>
      </c>
      <c r="AT42" s="40">
        <f t="shared" ca="1" si="28"/>
        <v>0.60645863402331701</v>
      </c>
      <c r="AU42" s="64"/>
      <c r="AV42" s="126">
        <f t="shared" si="29"/>
        <v>0.10533877797943134</v>
      </c>
      <c r="AW42" s="29"/>
      <c r="AX42" s="29">
        <f t="shared" si="30"/>
        <v>0.489549377968233</v>
      </c>
      <c r="AY42" s="29">
        <f t="shared" si="31"/>
        <v>4.6473804553136491</v>
      </c>
      <c r="AZ42" s="29">
        <f t="shared" si="32"/>
        <v>17.705003907652664</v>
      </c>
      <c r="BA42" s="29">
        <f t="shared" si="33"/>
        <v>67.130882987833218</v>
      </c>
      <c r="BB42" s="29">
        <f t="shared" si="34"/>
        <v>1.2788698545210646</v>
      </c>
      <c r="BC42" s="29">
        <f t="shared" si="35"/>
        <v>2.7541725714457402E-3</v>
      </c>
      <c r="BD42" s="29">
        <f t="shared" si="36"/>
        <v>0.22498798560233815</v>
      </c>
      <c r="BE42" s="29">
        <f t="shared" si="37"/>
        <v>1.6145554961696063E-2</v>
      </c>
      <c r="BF42" s="29">
        <f t="shared" si="38"/>
        <v>9.8678414096916309E-4</v>
      </c>
      <c r="BG42" s="29">
        <f t="shared" si="39"/>
        <v>3.4735661615109023E-3</v>
      </c>
      <c r="BH42" s="29">
        <f t="shared" si="40"/>
        <v>1.1947772186299652E-2</v>
      </c>
      <c r="BI42" s="29">
        <f t="shared" si="41"/>
        <v>0.12972156653312658</v>
      </c>
      <c r="BJ42" s="29">
        <f t="shared" si="42"/>
        <v>6.0936770138859404E-2</v>
      </c>
      <c r="BK42" s="29">
        <f t="shared" si="43"/>
        <v>0</v>
      </c>
      <c r="BL42" s="29">
        <f t="shared" si="44"/>
        <v>0</v>
      </c>
      <c r="BM42" s="29">
        <f t="shared" si="45"/>
        <v>0</v>
      </c>
      <c r="BN42" s="29">
        <f t="shared" si="46"/>
        <v>1.7298240268173104</v>
      </c>
      <c r="BO42" s="29">
        <f t="shared" si="47"/>
        <v>0.73930633098792553</v>
      </c>
      <c r="BP42" s="29">
        <f t="shared" si="48"/>
        <v>1.5921692199599752E-3</v>
      </c>
      <c r="BQ42" s="29">
        <f t="shared" si="49"/>
        <v>0.13006408866703728</v>
      </c>
      <c r="BR42" s="29">
        <f t="shared" si="50"/>
        <v>9.3336401341367319E-3</v>
      </c>
      <c r="BS42" s="29">
        <f t="shared" si="51"/>
        <v>5.7045348293880479E-4</v>
      </c>
      <c r="BT42" s="29">
        <f t="shared" si="52"/>
        <v>2.0080459674860045E-3</v>
      </c>
      <c r="BU42" s="29">
        <f t="shared" si="53"/>
        <v>6.906929260476433E-3</v>
      </c>
      <c r="BV42" s="29">
        <f t="shared" si="54"/>
        <v>7.4991192469328963E-2</v>
      </c>
      <c r="BW42" s="29">
        <f t="shared" si="55"/>
        <v>3.522714981071022E-2</v>
      </c>
      <c r="BX42" s="29">
        <f t="shared" si="56"/>
        <v>0</v>
      </c>
      <c r="BY42" s="29">
        <f t="shared" si="57"/>
        <v>0</v>
      </c>
      <c r="BZ42" s="29">
        <f t="shared" si="58"/>
        <v>0</v>
      </c>
      <c r="CA42" s="29">
        <f t="shared" si="59"/>
        <v>1</v>
      </c>
      <c r="CB42" s="29">
        <f t="shared" si="60"/>
        <v>0.87377234984846297</v>
      </c>
      <c r="CC42" s="29">
        <f t="shared" si="61"/>
        <v>8.5128970390141064E-3</v>
      </c>
      <c r="CD42" s="29">
        <f t="shared" si="62"/>
        <v>2.1184570571100715E-2</v>
      </c>
      <c r="CE42" s="29">
        <f t="shared" si="63"/>
        <v>0.27697977908426863</v>
      </c>
      <c r="CF42" s="29">
        <f t="shared" si="64"/>
        <v>3.524229074889868E-3</v>
      </c>
      <c r="CG42" s="29">
        <f t="shared" si="65"/>
        <v>0.56569506058891839</v>
      </c>
      <c r="CH42" s="29">
        <f t="shared" si="66"/>
        <v>2.9601943028742417E-2</v>
      </c>
      <c r="CI42" s="29">
        <f t="shared" si="67"/>
        <v>8.0672616003188186E-4</v>
      </c>
      <c r="CJ42" s="29">
        <f t="shared" si="68"/>
        <v>0</v>
      </c>
      <c r="CK42" s="29">
        <f t="shared" si="69"/>
        <v>0</v>
      </c>
      <c r="CL42" s="29">
        <f t="shared" si="70"/>
        <v>6.5790252779309236E-5</v>
      </c>
      <c r="CM42" s="29">
        <f t="shared" si="71"/>
        <v>1.7801433456482085</v>
      </c>
      <c r="CN42" s="29"/>
      <c r="CO42" s="29">
        <f t="shared" si="72"/>
        <v>0.64527448633826512</v>
      </c>
      <c r="CP42" s="29"/>
      <c r="CQ42" s="29">
        <f t="shared" si="73"/>
        <v>1.7475446996969259</v>
      </c>
      <c r="CR42" s="29">
        <f t="shared" si="74"/>
        <v>1.7025794078028213E-2</v>
      </c>
      <c r="CS42" s="29">
        <f t="shared" si="75"/>
        <v>6.3553711713302152E-2</v>
      </c>
      <c r="CT42" s="29">
        <f t="shared" si="76"/>
        <v>0.27697977908426863</v>
      </c>
      <c r="CU42" s="29">
        <f t="shared" si="77"/>
        <v>3.524229074889868E-3</v>
      </c>
      <c r="CV42" s="29">
        <f t="shared" si="78"/>
        <v>0.56569506058891839</v>
      </c>
      <c r="CW42" s="29">
        <f t="shared" si="79"/>
        <v>2.9601943028742417E-2</v>
      </c>
      <c r="CX42" s="29">
        <f t="shared" si="80"/>
        <v>8.0672616003188186E-4</v>
      </c>
      <c r="CY42" s="29">
        <f t="shared" si="81"/>
        <v>0</v>
      </c>
      <c r="CZ42" s="29">
        <f t="shared" si="82"/>
        <v>0</v>
      </c>
      <c r="DA42" s="29">
        <f t="shared" si="83"/>
        <v>1.9737075833792771E-4</v>
      </c>
      <c r="DB42" s="29">
        <f t="shared" si="84"/>
        <v>2.7049293141834458</v>
      </c>
      <c r="DC42" s="29">
        <f t="shared" si="85"/>
        <v>2.2181725668536583</v>
      </c>
      <c r="DD42" s="29">
        <f t="shared" si="86"/>
        <v>1.9381778561091179</v>
      </c>
      <c r="DE42" s="29">
        <f t="shared" si="87"/>
        <v>1.8883074676390828E-2</v>
      </c>
      <c r="DF42" s="29">
        <f t="shared" si="88"/>
        <v>9.398206656278188E-2</v>
      </c>
      <c r="DG42" s="29">
        <f t="shared" si="89"/>
        <v>1.9570609307855087</v>
      </c>
      <c r="DH42" s="29">
        <f t="shared" si="90"/>
        <v>6.1822143890882142E-2</v>
      </c>
      <c r="DI42" s="29">
        <f t="shared" si="91"/>
        <v>3.2159922671899738E-2</v>
      </c>
      <c r="DJ42" s="29">
        <f t="shared" si="92"/>
        <v>0.6143889475379114</v>
      </c>
      <c r="DK42" s="29">
        <f t="shared" si="93"/>
        <v>7.8173482532287522E-3</v>
      </c>
      <c r="DL42" s="29">
        <f t="shared" si="94"/>
        <v>1.2548092646029569</v>
      </c>
      <c r="DM42" s="29">
        <f t="shared" si="95"/>
        <v>6.5662217951921328E-2</v>
      </c>
      <c r="DN42" s="29">
        <f t="shared" si="96"/>
        <v>3.5789156742918288E-3</v>
      </c>
      <c r="DO42" s="29">
        <f t="shared" si="97"/>
        <v>0</v>
      </c>
      <c r="DP42" s="29">
        <f t="shared" si="98"/>
        <v>0</v>
      </c>
      <c r="DQ42" s="29">
        <f t="shared" si="99"/>
        <v>2.918682677628628E-4</v>
      </c>
      <c r="DR42" s="31">
        <f t="shared" si="100"/>
        <v>3.9975915596363634</v>
      </c>
      <c r="DS42" s="29"/>
      <c r="DT42" s="29">
        <f t="shared" si="101"/>
        <v>3.5789156742918288E-3</v>
      </c>
      <c r="DU42" s="29">
        <f t="shared" si="102"/>
        <v>1.8883074676390828E-2</v>
      </c>
      <c r="DV42" s="29">
        <f t="shared" si="103"/>
        <v>2.918682677628628E-4</v>
      </c>
      <c r="DW42" s="31">
        <f t="shared" si="104"/>
        <v>2.8289138729845047E-2</v>
      </c>
      <c r="DX42" s="29">
        <f t="shared" si="105"/>
        <v>6.5662217951921328E-2</v>
      </c>
      <c r="DY42" s="29">
        <f t="shared" si="106"/>
        <v>0.88209056451796997</v>
      </c>
      <c r="DZ42" s="29">
        <f t="shared" si="107"/>
        <v>0.99879577981818191</v>
      </c>
      <c r="EA42" s="29">
        <f t="shared" si="108"/>
        <v>9.3390198299257285</v>
      </c>
      <c r="EB42" s="29">
        <f t="shared" si="109"/>
        <v>5.2464187707115846</v>
      </c>
      <c r="EC42" s="29"/>
      <c r="ED42" s="29"/>
      <c r="EE42" s="29">
        <f t="shared" si="110"/>
        <v>0.73930633098792553</v>
      </c>
      <c r="EF42" s="29">
        <f t="shared" si="111"/>
        <v>1.8819068845037975E-2</v>
      </c>
      <c r="EG42" s="29">
        <f t="shared" si="112"/>
        <v>-0.49882913961360764</v>
      </c>
      <c r="EH42" s="29">
        <f t="shared" si="113"/>
        <v>96.59635520432316</v>
      </c>
      <c r="EI42" s="29" t="e">
        <f>125.9*1000/8.3144+(#REF!*10^9-10^5)*6.5*(10^-6)/8.3144</f>
        <v>#REF!</v>
      </c>
      <c r="EJ42" s="29">
        <f t="shared" si="114"/>
        <v>11.249396151112361</v>
      </c>
      <c r="EK42" s="29" t="e">
        <f t="shared" si="115"/>
        <v>#REF!</v>
      </c>
      <c r="EL42" s="29" t="e">
        <f>#REF!</f>
        <v>#REF!</v>
      </c>
      <c r="EM42" s="29" t="e">
        <f>1/(0.000407-0.0000329*#REF!+0.00001202*P42+0.000056662*EA42-0.000306214*BT42-0.0006176*BW42+0.00018946*BT42/(BT42+BR42)+0.00025746*DJ42)</f>
        <v>#REF!</v>
      </c>
      <c r="EN42" s="29"/>
      <c r="EO42" s="29" t="e">
        <f t="shared" si="116"/>
        <v>#REF!</v>
      </c>
      <c r="EP42" s="29" t="e">
        <f>#REF!</f>
        <v>#REF!</v>
      </c>
      <c r="EQ42" s="31" t="e">
        <f t="shared" si="117"/>
        <v>#REF!</v>
      </c>
      <c r="ER42" s="31" t="e">
        <f>2064.1+31.52*DF42-12.28*DM42-289.6*DQ42+1.544*LN(DQ42)-177.24*(DF42-0.17145)^2-371.87*(DF42-0.17145)*(DM42-0.07365)+0.321067*#REF!-343.43*LN(#REF!)</f>
        <v>#REF!</v>
      </c>
      <c r="ES42" s="31" t="e">
        <f t="shared" si="118"/>
        <v>#REF!</v>
      </c>
      <c r="ET42" s="31">
        <f t="shared" si="119"/>
        <v>0.17705003907652664</v>
      </c>
      <c r="EU42" s="31" t="e">
        <f>(5573.8+587.9*#REF!-61*#REF!^2)/(5.3-0.633*LN(ET42)-3.97*EF42+0.06*EG42+24.7*BU42^2+0.081*P42+0.156*#REF!)</f>
        <v>#REF!</v>
      </c>
    </row>
    <row r="43" spans="4:151">
      <c r="D43">
        <v>76.319999999999993</v>
      </c>
      <c r="E43">
        <v>0.23</v>
      </c>
      <c r="F43">
        <v>11.87</v>
      </c>
      <c r="G43">
        <v>1.18</v>
      </c>
      <c r="H43">
        <v>0.01</v>
      </c>
      <c r="I43">
        <v>0.14000000000000001</v>
      </c>
      <c r="J43">
        <v>0.67</v>
      </c>
      <c r="K43">
        <v>4.22</v>
      </c>
      <c r="L43">
        <v>2.8</v>
      </c>
      <c r="M43" s="30">
        <v>0</v>
      </c>
      <c r="N43">
        <v>0</v>
      </c>
      <c r="O43">
        <v>0</v>
      </c>
      <c r="P43">
        <v>2.56</v>
      </c>
      <c r="S43">
        <v>52.5</v>
      </c>
      <c r="T43">
        <v>0.68</v>
      </c>
      <c r="U43">
        <v>2.16</v>
      </c>
      <c r="V43">
        <v>19.899999999999999</v>
      </c>
      <c r="W43">
        <v>0.25</v>
      </c>
      <c r="X43">
        <v>22.8</v>
      </c>
      <c r="Y43">
        <v>1.66</v>
      </c>
      <c r="Z43">
        <v>0.05</v>
      </c>
      <c r="AA43">
        <v>0</v>
      </c>
      <c r="AB43" s="30">
        <v>0</v>
      </c>
      <c r="AC43">
        <v>0.01</v>
      </c>
      <c r="AD43" s="30">
        <v>0</v>
      </c>
      <c r="AF43" s="29">
        <f t="shared" si="15"/>
        <v>0.20697234596547193</v>
      </c>
      <c r="AG43" s="29">
        <f t="shared" si="16"/>
        <v>0.10341897100264112</v>
      </c>
      <c r="AH43" s="7" t="str">
        <f t="shared" si="17"/>
        <v/>
      </c>
      <c r="AI43" s="29" t="str">
        <f t="shared" si="18"/>
        <v/>
      </c>
      <c r="AJ43" s="40" t="e">
        <f t="shared" si="19"/>
        <v>#REF!</v>
      </c>
      <c r="AK43" s="41">
        <f t="shared" ca="1" si="20"/>
        <v>881.85391825451256</v>
      </c>
      <c r="AL43" s="40">
        <f t="shared" ca="1" si="21"/>
        <v>870.28144968066704</v>
      </c>
      <c r="AM43" s="94">
        <f t="shared" ca="1" si="22"/>
        <v>881.85391825451256</v>
      </c>
      <c r="AN43" s="94">
        <f t="shared" ca="1" si="23"/>
        <v>0.20701386041239137</v>
      </c>
      <c r="AO43" s="90">
        <f t="shared" si="24"/>
        <v>0.49127454591406899</v>
      </c>
      <c r="AP43" s="90">
        <f t="shared" si="25"/>
        <v>0.48965088458298228</v>
      </c>
      <c r="AQ43" s="29"/>
      <c r="AR43" s="40" t="e">
        <f t="shared" si="26"/>
        <v>#REF!</v>
      </c>
      <c r="AS43" s="40">
        <f t="shared" ca="1" si="27"/>
        <v>0.20701386041239137</v>
      </c>
      <c r="AT43" s="40">
        <f t="shared" ca="1" si="28"/>
        <v>0.63704975186009205</v>
      </c>
      <c r="AU43" s="64"/>
      <c r="AV43" s="126">
        <f t="shared" si="29"/>
        <v>0.1035533749628308</v>
      </c>
      <c r="AW43" s="29"/>
      <c r="AX43" s="29">
        <f t="shared" si="30"/>
        <v>0.489549377968233</v>
      </c>
      <c r="AY43" s="29">
        <f t="shared" si="31"/>
        <v>4.7275077045431946</v>
      </c>
      <c r="AZ43" s="29">
        <f t="shared" si="32"/>
        <v>17.457305819004748</v>
      </c>
      <c r="BA43" s="29">
        <f t="shared" si="33"/>
        <v>67.130882987833218</v>
      </c>
      <c r="BB43" s="29">
        <f t="shared" si="34"/>
        <v>1.2702153474368512</v>
      </c>
      <c r="BC43" s="29">
        <f t="shared" si="35"/>
        <v>2.8793622337841833E-3</v>
      </c>
      <c r="BD43" s="29">
        <f t="shared" si="36"/>
        <v>0.23283412285089397</v>
      </c>
      <c r="BE43" s="29">
        <f t="shared" si="37"/>
        <v>1.6423926598966684E-2</v>
      </c>
      <c r="BF43" s="29">
        <f t="shared" si="38"/>
        <v>1.4096916299559471E-4</v>
      </c>
      <c r="BG43" s="29">
        <f t="shared" si="39"/>
        <v>3.4735661615109023E-3</v>
      </c>
      <c r="BH43" s="29">
        <f t="shared" si="40"/>
        <v>1.1947772186299652E-2</v>
      </c>
      <c r="BI43" s="29">
        <f t="shared" si="41"/>
        <v>0.13617537581338163</v>
      </c>
      <c r="BJ43" s="29">
        <f t="shared" si="42"/>
        <v>5.9450507452545751E-2</v>
      </c>
      <c r="BK43" s="29">
        <f t="shared" si="43"/>
        <v>0</v>
      </c>
      <c r="BL43" s="29">
        <f t="shared" si="44"/>
        <v>0</v>
      </c>
      <c r="BM43" s="29">
        <f t="shared" si="45"/>
        <v>0</v>
      </c>
      <c r="BN43" s="29">
        <f t="shared" si="46"/>
        <v>1.7335409498972296</v>
      </c>
      <c r="BO43" s="29">
        <f t="shared" si="47"/>
        <v>0.73272878123366736</v>
      </c>
      <c r="BP43" s="29">
        <f t="shared" si="48"/>
        <v>1.6609715703311664E-3</v>
      </c>
      <c r="BQ43" s="29">
        <f t="shared" si="49"/>
        <v>0.1343112909243345</v>
      </c>
      <c r="BR43" s="29">
        <f t="shared" si="50"/>
        <v>9.4742074595586291E-3</v>
      </c>
      <c r="BS43" s="29">
        <f t="shared" si="51"/>
        <v>8.1318623020674449E-5</v>
      </c>
      <c r="BT43" s="29">
        <f t="shared" si="52"/>
        <v>2.0037404721918034E-3</v>
      </c>
      <c r="BU43" s="29">
        <f t="shared" si="53"/>
        <v>6.8921199623279495E-3</v>
      </c>
      <c r="BV43" s="29">
        <f t="shared" si="54"/>
        <v>7.855330779550064E-2</v>
      </c>
      <c r="BW43" s="29">
        <f t="shared" si="55"/>
        <v>3.4294261959067179E-2</v>
      </c>
      <c r="BX43" s="29">
        <f t="shared" si="56"/>
        <v>0</v>
      </c>
      <c r="BY43" s="29">
        <f t="shared" si="57"/>
        <v>0</v>
      </c>
      <c r="BZ43" s="29">
        <f t="shared" si="58"/>
        <v>0</v>
      </c>
      <c r="CA43" s="29">
        <f t="shared" si="59"/>
        <v>0.99999999999999978</v>
      </c>
      <c r="CB43" s="29">
        <f t="shared" si="60"/>
        <v>0.87377234984846297</v>
      </c>
      <c r="CC43" s="29">
        <f t="shared" si="61"/>
        <v>8.5128970390141064E-3</v>
      </c>
      <c r="CD43" s="29">
        <f t="shared" si="62"/>
        <v>2.1184570571100715E-2</v>
      </c>
      <c r="CE43" s="29">
        <f t="shared" si="63"/>
        <v>0.27697977908426863</v>
      </c>
      <c r="CF43" s="29">
        <f t="shared" si="64"/>
        <v>3.524229074889868E-3</v>
      </c>
      <c r="CG43" s="29">
        <f t="shared" si="65"/>
        <v>0.56569506058891839</v>
      </c>
      <c r="CH43" s="29">
        <f t="shared" si="66"/>
        <v>2.9601943028742417E-2</v>
      </c>
      <c r="CI43" s="29">
        <f t="shared" si="67"/>
        <v>8.0672616003188186E-4</v>
      </c>
      <c r="CJ43" s="29">
        <f t="shared" si="68"/>
        <v>0</v>
      </c>
      <c r="CK43" s="29">
        <f t="shared" si="69"/>
        <v>0</v>
      </c>
      <c r="CL43" s="29">
        <f t="shared" si="70"/>
        <v>6.5790252779309236E-5</v>
      </c>
      <c r="CM43" s="29">
        <f t="shared" si="71"/>
        <v>1.7801433456482085</v>
      </c>
      <c r="CN43" s="29"/>
      <c r="CO43" s="29">
        <f t="shared" si="72"/>
        <v>0.64527448633826512</v>
      </c>
      <c r="CP43" s="29"/>
      <c r="CQ43" s="29">
        <f t="shared" si="73"/>
        <v>1.7475446996969259</v>
      </c>
      <c r="CR43" s="29">
        <f t="shared" si="74"/>
        <v>1.7025794078028213E-2</v>
      </c>
      <c r="CS43" s="29">
        <f t="shared" si="75"/>
        <v>6.3553711713302152E-2</v>
      </c>
      <c r="CT43" s="29">
        <f t="shared" si="76"/>
        <v>0.27697977908426863</v>
      </c>
      <c r="CU43" s="29">
        <f t="shared" si="77"/>
        <v>3.524229074889868E-3</v>
      </c>
      <c r="CV43" s="29">
        <f t="shared" si="78"/>
        <v>0.56569506058891839</v>
      </c>
      <c r="CW43" s="29">
        <f t="shared" si="79"/>
        <v>2.9601943028742417E-2</v>
      </c>
      <c r="CX43" s="29">
        <f t="shared" si="80"/>
        <v>8.0672616003188186E-4</v>
      </c>
      <c r="CY43" s="29">
        <f t="shared" si="81"/>
        <v>0</v>
      </c>
      <c r="CZ43" s="29">
        <f t="shared" si="82"/>
        <v>0</v>
      </c>
      <c r="DA43" s="29">
        <f t="shared" si="83"/>
        <v>1.9737075833792771E-4</v>
      </c>
      <c r="DB43" s="29">
        <f t="shared" si="84"/>
        <v>2.7049293141834458</v>
      </c>
      <c r="DC43" s="29">
        <f t="shared" si="85"/>
        <v>2.2181725668536583</v>
      </c>
      <c r="DD43" s="29">
        <f t="shared" si="86"/>
        <v>1.9381778561091179</v>
      </c>
      <c r="DE43" s="29">
        <f t="shared" si="87"/>
        <v>1.8883074676390828E-2</v>
      </c>
      <c r="DF43" s="29">
        <f t="shared" si="88"/>
        <v>9.398206656278188E-2</v>
      </c>
      <c r="DG43" s="29">
        <f t="shared" si="89"/>
        <v>1.9570609307855087</v>
      </c>
      <c r="DH43" s="29">
        <f t="shared" si="90"/>
        <v>6.1822143890882142E-2</v>
      </c>
      <c r="DI43" s="29">
        <f t="shared" si="91"/>
        <v>3.2159922671899738E-2</v>
      </c>
      <c r="DJ43" s="29">
        <f t="shared" si="92"/>
        <v>0.6143889475379114</v>
      </c>
      <c r="DK43" s="29">
        <f t="shared" si="93"/>
        <v>7.8173482532287522E-3</v>
      </c>
      <c r="DL43" s="29">
        <f t="shared" si="94"/>
        <v>1.2548092646029569</v>
      </c>
      <c r="DM43" s="29">
        <f t="shared" si="95"/>
        <v>6.5662217951921328E-2</v>
      </c>
      <c r="DN43" s="29">
        <f t="shared" si="96"/>
        <v>3.5789156742918288E-3</v>
      </c>
      <c r="DO43" s="29">
        <f t="shared" si="97"/>
        <v>0</v>
      </c>
      <c r="DP43" s="29">
        <f t="shared" si="98"/>
        <v>0</v>
      </c>
      <c r="DQ43" s="29">
        <f t="shared" si="99"/>
        <v>2.918682677628628E-4</v>
      </c>
      <c r="DR43" s="31">
        <f t="shared" si="100"/>
        <v>3.9975915596363634</v>
      </c>
      <c r="DS43" s="29"/>
      <c r="DT43" s="29">
        <f t="shared" si="101"/>
        <v>3.5789156742918288E-3</v>
      </c>
      <c r="DU43" s="29">
        <f t="shared" si="102"/>
        <v>1.8883074676390828E-2</v>
      </c>
      <c r="DV43" s="29">
        <f t="shared" si="103"/>
        <v>2.918682677628628E-4</v>
      </c>
      <c r="DW43" s="31">
        <f t="shared" si="104"/>
        <v>2.8289138729845047E-2</v>
      </c>
      <c r="DX43" s="29">
        <f t="shared" si="105"/>
        <v>6.5662217951921328E-2</v>
      </c>
      <c r="DY43" s="29">
        <f t="shared" si="106"/>
        <v>0.88209056451796997</v>
      </c>
      <c r="DZ43" s="29">
        <f t="shared" si="107"/>
        <v>0.99879577981818191</v>
      </c>
      <c r="EA43" s="29">
        <f t="shared" si="108"/>
        <v>9.4170344968050639</v>
      </c>
      <c r="EB43" s="29">
        <f t="shared" si="109"/>
        <v>5.2211603967905384</v>
      </c>
      <c r="EC43" s="29"/>
      <c r="ED43" s="29"/>
      <c r="EE43" s="29">
        <f t="shared" si="110"/>
        <v>0.73272878123366736</v>
      </c>
      <c r="EF43" s="29">
        <f t="shared" si="111"/>
        <v>1.8451386517099055E-2</v>
      </c>
      <c r="EG43" s="29">
        <f t="shared" si="112"/>
        <v>-0.51644109442955488</v>
      </c>
      <c r="EH43" s="29">
        <f t="shared" si="113"/>
        <v>99.287138045109558</v>
      </c>
      <c r="EI43" s="29" t="e">
        <f>125.9*1000/8.3144+(#REF!*10^9-10^5)*6.5*(10^-6)/8.3144</f>
        <v>#REF!</v>
      </c>
      <c r="EJ43" s="29">
        <f t="shared" si="114"/>
        <v>11.282495882566421</v>
      </c>
      <c r="EK43" s="29" t="e">
        <f t="shared" si="115"/>
        <v>#REF!</v>
      </c>
      <c r="EL43" s="29" t="e">
        <f>#REF!</f>
        <v>#REF!</v>
      </c>
      <c r="EM43" s="29" t="e">
        <f>1/(0.000407-0.0000329*#REF!+0.00001202*P43+0.000056662*EA43-0.000306214*BT43-0.0006176*BW43+0.00018946*BT43/(BT43+BR43)+0.00025746*DJ43)</f>
        <v>#REF!</v>
      </c>
      <c r="EN43" s="29"/>
      <c r="EO43" s="29" t="e">
        <f t="shared" si="116"/>
        <v>#REF!</v>
      </c>
      <c r="EP43" s="29" t="e">
        <f>#REF!</f>
        <v>#REF!</v>
      </c>
      <c r="EQ43" s="31" t="e">
        <f t="shared" si="117"/>
        <v>#REF!</v>
      </c>
      <c r="ER43" s="31" t="e">
        <f>2064.1+31.52*DF43-12.28*DM43-289.6*DQ43+1.544*LN(DQ43)-177.24*(DF43-0.17145)^2-371.87*(DF43-0.17145)*(DM43-0.07365)+0.321067*#REF!-343.43*LN(#REF!)</f>
        <v>#REF!</v>
      </c>
      <c r="ES43" s="31" t="e">
        <f t="shared" si="118"/>
        <v>#REF!</v>
      </c>
      <c r="ET43" s="31">
        <f t="shared" si="119"/>
        <v>0.17457305819004748</v>
      </c>
      <c r="EU43" s="31" t="e">
        <f>(5573.8+587.9*#REF!-61*#REF!^2)/(5.3-0.633*LN(ET43)-3.97*EF43+0.06*EG43+24.7*BU43^2+0.081*P43+0.156*#REF!)</f>
        <v>#REF!</v>
      </c>
    </row>
    <row r="44" spans="4:151">
      <c r="D44">
        <v>49.6</v>
      </c>
      <c r="E44">
        <v>3.79</v>
      </c>
      <c r="F44">
        <v>15.8</v>
      </c>
      <c r="G44">
        <v>13</v>
      </c>
      <c r="H44">
        <v>0.14000000000000001</v>
      </c>
      <c r="I44">
        <v>4.26</v>
      </c>
      <c r="J44">
        <v>6.59</v>
      </c>
      <c r="K44">
        <v>3.65</v>
      </c>
      <c r="L44">
        <v>1.04</v>
      </c>
      <c r="M44" s="30">
        <v>0</v>
      </c>
      <c r="N44">
        <v>0</v>
      </c>
      <c r="O44">
        <v>0.63</v>
      </c>
      <c r="P44">
        <v>0</v>
      </c>
      <c r="S44">
        <v>50.2</v>
      </c>
      <c r="T44">
        <v>1.24</v>
      </c>
      <c r="U44">
        <v>4.72</v>
      </c>
      <c r="V44">
        <v>19.3</v>
      </c>
      <c r="W44">
        <v>0.26</v>
      </c>
      <c r="X44">
        <v>22.1</v>
      </c>
      <c r="Y44">
        <v>1.96</v>
      </c>
      <c r="Z44">
        <v>0.11</v>
      </c>
      <c r="AA44">
        <v>0</v>
      </c>
      <c r="AB44" s="30">
        <v>0</v>
      </c>
      <c r="AC44">
        <v>0.05</v>
      </c>
      <c r="AD44" s="30">
        <v>0</v>
      </c>
      <c r="AF44" s="29">
        <f t="shared" si="15"/>
        <v>0.30316563993055301</v>
      </c>
      <c r="AG44" s="29">
        <f t="shared" si="16"/>
        <v>1.6990909683424593E-2</v>
      </c>
      <c r="AH44" s="7">
        <f t="shared" ca="1" si="17"/>
        <v>11.307522613589914</v>
      </c>
      <c r="AI44" s="29">
        <f t="shared" ca="1" si="18"/>
        <v>1458.170999922133</v>
      </c>
      <c r="AJ44" s="40" t="e">
        <f t="shared" si="19"/>
        <v>#REF!</v>
      </c>
      <c r="AK44" s="41">
        <f t="shared" ca="1" si="20"/>
        <v>1185.0209999221331</v>
      </c>
      <c r="AL44" s="40">
        <f t="shared" ca="1" si="21"/>
        <v>1175.644929041684</v>
      </c>
      <c r="AM44" s="94">
        <f t="shared" ca="1" si="22"/>
        <v>1185.0209999221331</v>
      </c>
      <c r="AN44" s="94">
        <f t="shared" ca="1" si="23"/>
        <v>1.1307522613589913</v>
      </c>
      <c r="AO44" s="90">
        <f t="shared" si="24"/>
        <v>0.83446279746835406</v>
      </c>
      <c r="AP44" s="90">
        <f t="shared" si="25"/>
        <v>0.86107341772151891</v>
      </c>
      <c r="AQ44" s="29"/>
      <c r="AR44" s="40" t="e">
        <f t="shared" si="26"/>
        <v>#REF!</v>
      </c>
      <c r="AS44" s="40">
        <f t="shared" ca="1" si="27"/>
        <v>1.1307522613589913</v>
      </c>
      <c r="AT44" s="40">
        <f t="shared" ca="1" si="28"/>
        <v>0.87681994822952336</v>
      </c>
      <c r="AU44" s="64"/>
      <c r="AV44" s="126">
        <f t="shared" si="29"/>
        <v>0.28617473024712842</v>
      </c>
      <c r="AW44" s="29"/>
      <c r="AX44" s="29">
        <f t="shared" si="30"/>
        <v>0.48982766384215487</v>
      </c>
      <c r="AY44" s="29">
        <f t="shared" si="31"/>
        <v>1.7116384225090746</v>
      </c>
      <c r="AZ44" s="29">
        <f t="shared" si="32"/>
        <v>36.87436542711913</v>
      </c>
      <c r="BA44" s="29">
        <f t="shared" si="33"/>
        <v>67.118342226081637</v>
      </c>
      <c r="BB44" s="29">
        <f t="shared" si="34"/>
        <v>0.82550682957111932</v>
      </c>
      <c r="BC44" s="29">
        <f t="shared" si="35"/>
        <v>4.7446882026269802E-2</v>
      </c>
      <c r="BD44" s="29">
        <f t="shared" si="36"/>
        <v>0.30992242131795494</v>
      </c>
      <c r="BE44" s="29">
        <f t="shared" si="37"/>
        <v>0.18094156422590416</v>
      </c>
      <c r="BF44" s="29">
        <f t="shared" si="38"/>
        <v>1.9735682819383262E-3</v>
      </c>
      <c r="BG44" s="29">
        <f t="shared" si="39"/>
        <v>0.10569565605740315</v>
      </c>
      <c r="BH44" s="29">
        <f t="shared" si="40"/>
        <v>0.11751614732494731</v>
      </c>
      <c r="BI44" s="29">
        <f t="shared" si="41"/>
        <v>0.11778201936465474</v>
      </c>
      <c r="BJ44" s="29">
        <f t="shared" si="42"/>
        <v>2.208161705380271E-2</v>
      </c>
      <c r="BK44" s="29">
        <f t="shared" si="43"/>
        <v>0</v>
      </c>
      <c r="BL44" s="29">
        <f t="shared" si="44"/>
        <v>0</v>
      </c>
      <c r="BM44" s="29">
        <f t="shared" si="45"/>
        <v>8.8771779028724001E-3</v>
      </c>
      <c r="BN44" s="29">
        <f t="shared" si="46"/>
        <v>1.7377438831268672</v>
      </c>
      <c r="BO44" s="29">
        <f t="shared" si="47"/>
        <v>0.47504516493288768</v>
      </c>
      <c r="BP44" s="29">
        <f t="shared" si="48"/>
        <v>2.7303725529963987E-2</v>
      </c>
      <c r="BQ44" s="29">
        <f t="shared" si="49"/>
        <v>0.17834758293626432</v>
      </c>
      <c r="BR44" s="29">
        <f t="shared" si="50"/>
        <v>0.10412441441043713</v>
      </c>
      <c r="BS44" s="29">
        <f t="shared" si="51"/>
        <v>1.1357072242355534E-3</v>
      </c>
      <c r="BT44" s="29">
        <f t="shared" si="52"/>
        <v>6.0823494810533389E-2</v>
      </c>
      <c r="BU44" s="29">
        <f t="shared" si="53"/>
        <v>6.7625700464841065E-2</v>
      </c>
      <c r="BV44" s="29">
        <f t="shared" si="54"/>
        <v>6.7778698868281875E-2</v>
      </c>
      <c r="BW44" s="29">
        <f t="shared" si="55"/>
        <v>1.2707060728690017E-2</v>
      </c>
      <c r="BX44" s="29">
        <f t="shared" si="56"/>
        <v>0</v>
      </c>
      <c r="BY44" s="29">
        <f t="shared" si="57"/>
        <v>0</v>
      </c>
      <c r="BZ44" s="29">
        <f t="shared" si="58"/>
        <v>5.1084500938647845E-3</v>
      </c>
      <c r="CA44" s="29">
        <f t="shared" si="59"/>
        <v>0.99999999999999967</v>
      </c>
      <c r="CB44" s="29">
        <f t="shared" si="60"/>
        <v>0.83549279928367315</v>
      </c>
      <c r="CC44" s="29">
        <f t="shared" si="61"/>
        <v>1.55235181299669E-2</v>
      </c>
      <c r="CD44" s="29">
        <f t="shared" si="62"/>
        <v>4.6292209766479339E-2</v>
      </c>
      <c r="CE44" s="29">
        <f t="shared" si="63"/>
        <v>0.26862862996615</v>
      </c>
      <c r="CF44" s="29">
        <f t="shared" si="64"/>
        <v>3.6651982378854628E-3</v>
      </c>
      <c r="CG44" s="29">
        <f t="shared" si="65"/>
        <v>0.54832722978136383</v>
      </c>
      <c r="CH44" s="29">
        <f t="shared" si="66"/>
        <v>3.4951691768876587E-2</v>
      </c>
      <c r="CI44" s="29">
        <f t="shared" si="67"/>
        <v>1.7747975520701399E-3</v>
      </c>
      <c r="CJ44" s="29">
        <f t="shared" si="68"/>
        <v>0</v>
      </c>
      <c r="CK44" s="29">
        <f t="shared" si="69"/>
        <v>0</v>
      </c>
      <c r="CL44" s="29">
        <f t="shared" si="70"/>
        <v>3.2895126389654618E-4</v>
      </c>
      <c r="CM44" s="29">
        <f t="shared" si="71"/>
        <v>1.7549850257503619</v>
      </c>
      <c r="CN44" s="29"/>
      <c r="CO44" s="29">
        <f t="shared" si="72"/>
        <v>0.63931707432281537</v>
      </c>
      <c r="CP44" s="29"/>
      <c r="CQ44" s="29">
        <f t="shared" si="73"/>
        <v>1.6709855985673463</v>
      </c>
      <c r="CR44" s="29">
        <f t="shared" si="74"/>
        <v>3.10470362599338E-2</v>
      </c>
      <c r="CS44" s="29">
        <f t="shared" si="75"/>
        <v>0.138876629299438</v>
      </c>
      <c r="CT44" s="29">
        <f t="shared" si="76"/>
        <v>0.26862862996615</v>
      </c>
      <c r="CU44" s="29">
        <f t="shared" si="77"/>
        <v>3.6651982378854628E-3</v>
      </c>
      <c r="CV44" s="29">
        <f t="shared" si="78"/>
        <v>0.54832722978136383</v>
      </c>
      <c r="CW44" s="29">
        <f t="shared" si="79"/>
        <v>3.4951691768876587E-2</v>
      </c>
      <c r="CX44" s="29">
        <f t="shared" si="80"/>
        <v>1.7747975520701399E-3</v>
      </c>
      <c r="CY44" s="29">
        <f t="shared" si="81"/>
        <v>0</v>
      </c>
      <c r="CZ44" s="29">
        <f t="shared" si="82"/>
        <v>0</v>
      </c>
      <c r="DA44" s="29">
        <f t="shared" si="83"/>
        <v>9.8685379168963853E-4</v>
      </c>
      <c r="DB44" s="29">
        <f t="shared" si="84"/>
        <v>2.699243665224754</v>
      </c>
      <c r="DC44" s="29">
        <f t="shared" si="85"/>
        <v>2.2228448944050432</v>
      </c>
      <c r="DD44" s="29">
        <f t="shared" si="86"/>
        <v>1.8571709031998904</v>
      </c>
      <c r="DE44" s="29">
        <f t="shared" si="87"/>
        <v>3.4506373018401044E-2</v>
      </c>
      <c r="DF44" s="29">
        <f t="shared" si="88"/>
        <v>0.20580080426029176</v>
      </c>
      <c r="DG44" s="29">
        <f t="shared" si="89"/>
        <v>1.8916772762182914</v>
      </c>
      <c r="DH44" s="29">
        <f t="shared" si="90"/>
        <v>0.14282909680010958</v>
      </c>
      <c r="DI44" s="29">
        <f t="shared" si="91"/>
        <v>6.2971707460182186E-2</v>
      </c>
      <c r="DJ44" s="29">
        <f t="shared" si="92"/>
        <v>0.59711977861127807</v>
      </c>
      <c r="DK44" s="29">
        <f t="shared" si="93"/>
        <v>8.1471671900660621E-3</v>
      </c>
      <c r="DL44" s="29">
        <f t="shared" si="94"/>
        <v>1.2188463831827656</v>
      </c>
      <c r="DM44" s="29">
        <f t="shared" si="95"/>
        <v>7.769218959926609E-2</v>
      </c>
      <c r="DN44" s="29">
        <f t="shared" si="96"/>
        <v>7.8901993544433589E-3</v>
      </c>
      <c r="DO44" s="29">
        <f t="shared" si="97"/>
        <v>0</v>
      </c>
      <c r="DP44" s="29">
        <f t="shared" si="98"/>
        <v>0</v>
      </c>
      <c r="DQ44" s="29">
        <f t="shared" si="99"/>
        <v>1.4624152749210474E-3</v>
      </c>
      <c r="DR44" s="31">
        <f t="shared" si="100"/>
        <v>4.0086362136913234</v>
      </c>
      <c r="DS44" s="29"/>
      <c r="DT44" s="29">
        <f t="shared" si="101"/>
        <v>7.8901993544433589E-3</v>
      </c>
      <c r="DU44" s="29">
        <f t="shared" si="102"/>
        <v>3.4506373018401044E-2</v>
      </c>
      <c r="DV44" s="29">
        <f t="shared" si="103"/>
        <v>1.4624152749210474E-3</v>
      </c>
      <c r="DW44" s="31">
        <f t="shared" si="104"/>
        <v>5.3619092830817783E-2</v>
      </c>
      <c r="DX44" s="29">
        <f t="shared" si="105"/>
        <v>7.769218959926609E-2</v>
      </c>
      <c r="DY44" s="29">
        <f t="shared" si="106"/>
        <v>0.82914783676781245</v>
      </c>
      <c r="DZ44" s="29">
        <f t="shared" si="107"/>
        <v>1.0043181068456617</v>
      </c>
      <c r="EA44" s="29">
        <f t="shared" si="108"/>
        <v>4.8918617903384645</v>
      </c>
      <c r="EB44" s="29">
        <f t="shared" si="109"/>
        <v>3.0618010737788772</v>
      </c>
      <c r="EC44" s="29"/>
      <c r="ED44" s="29"/>
      <c r="EE44" s="29">
        <f t="shared" si="110"/>
        <v>0.47504516493288768</v>
      </c>
      <c r="EF44" s="29">
        <f t="shared" si="111"/>
        <v>0.23370931691004715</v>
      </c>
      <c r="EG44" s="29">
        <f t="shared" si="112"/>
        <v>-0.88131617717798338</v>
      </c>
      <c r="EH44" s="29">
        <f t="shared" si="113"/>
        <v>5.2640406756499445</v>
      </c>
      <c r="EI44" s="29" t="e">
        <f>125.9*1000/8.3144+(#REF!*10^9-10^5)*6.5*(10^-6)/8.3144</f>
        <v>#REF!</v>
      </c>
      <c r="EJ44" s="29">
        <f t="shared" si="114"/>
        <v>10.851013914867487</v>
      </c>
      <c r="EK44" s="29" t="e">
        <f t="shared" si="115"/>
        <v>#REF!</v>
      </c>
      <c r="EL44" s="29" t="e">
        <f>#REF!</f>
        <v>#REF!</v>
      </c>
      <c r="EM44" s="29" t="e">
        <f>1/(0.000407-0.0000329*#REF!+0.00001202*P44+0.000056662*EA44-0.000306214*BT44-0.0006176*BW44+0.00018946*BT44/(BT44+BR44)+0.00025746*DJ44)</f>
        <v>#REF!</v>
      </c>
      <c r="EN44" s="29"/>
      <c r="EO44" s="29" t="e">
        <f t="shared" si="116"/>
        <v>#REF!</v>
      </c>
      <c r="EP44" s="29" t="e">
        <f>#REF!</f>
        <v>#REF!</v>
      </c>
      <c r="EQ44" s="31" t="e">
        <f t="shared" si="117"/>
        <v>#REF!</v>
      </c>
      <c r="ER44" s="31" t="e">
        <f>2064.1+31.52*DF44-12.28*DM44-289.6*DQ44+1.544*LN(DQ44)-177.24*(DF44-0.17145)^2-371.87*(DF44-0.17145)*(DM44-0.07365)+0.321067*#REF!-343.43*LN(#REF!)</f>
        <v>#REF!</v>
      </c>
      <c r="ES44" s="31" t="e">
        <f t="shared" si="118"/>
        <v>#REF!</v>
      </c>
      <c r="ET44" s="31">
        <f t="shared" si="119"/>
        <v>0.36874365427119121</v>
      </c>
      <c r="EU44" s="31" t="e">
        <f>(5573.8+587.9*#REF!-61*#REF!^2)/(5.3-0.633*LN(ET44)-3.97*EF44+0.06*EG44+24.7*BU44^2+0.081*P44+0.156*#REF!)</f>
        <v>#REF!</v>
      </c>
    </row>
    <row r="45" spans="4:151">
      <c r="D45">
        <v>48.1</v>
      </c>
      <c r="E45">
        <v>3.88</v>
      </c>
      <c r="F45">
        <v>13.2</v>
      </c>
      <c r="G45">
        <v>16.399999999999999</v>
      </c>
      <c r="H45">
        <v>0.16</v>
      </c>
      <c r="I45">
        <v>4.0199999999999996</v>
      </c>
      <c r="J45">
        <v>6.51</v>
      </c>
      <c r="K45">
        <v>3.36</v>
      </c>
      <c r="L45">
        <v>1.36</v>
      </c>
      <c r="M45" s="30">
        <v>0</v>
      </c>
      <c r="N45">
        <v>0</v>
      </c>
      <c r="O45">
        <v>1.59</v>
      </c>
      <c r="P45">
        <v>0</v>
      </c>
      <c r="S45">
        <v>50.2</v>
      </c>
      <c r="T45">
        <v>1.24</v>
      </c>
      <c r="U45">
        <v>4.72</v>
      </c>
      <c r="V45">
        <v>19.3</v>
      </c>
      <c r="W45">
        <v>0.26</v>
      </c>
      <c r="X45">
        <v>22.1</v>
      </c>
      <c r="Y45">
        <v>1.96</v>
      </c>
      <c r="Z45">
        <v>0.11</v>
      </c>
      <c r="AA45">
        <v>0</v>
      </c>
      <c r="AB45" s="30">
        <v>0</v>
      </c>
      <c r="AC45">
        <v>0.05</v>
      </c>
      <c r="AD45" s="30">
        <v>0</v>
      </c>
      <c r="AF45" s="29">
        <f t="shared" si="15"/>
        <v>0.30615573526452228</v>
      </c>
      <c r="AG45" s="29">
        <f t="shared" si="16"/>
        <v>9.2089958860151921E-2</v>
      </c>
      <c r="AH45" s="7" t="str">
        <f t="shared" si="17"/>
        <v/>
      </c>
      <c r="AI45" s="29" t="str">
        <f t="shared" si="18"/>
        <v/>
      </c>
      <c r="AJ45" s="40" t="e">
        <f t="shared" si="19"/>
        <v>#REF!</v>
      </c>
      <c r="AK45" s="41">
        <f t="shared" ca="1" si="20"/>
        <v>1241.752358974458</v>
      </c>
      <c r="AL45" s="40">
        <f t="shared" ca="1" si="21"/>
        <v>1184.3566888531134</v>
      </c>
      <c r="AM45" s="94">
        <f t="shared" ca="1" si="22"/>
        <v>1241.752358974458</v>
      </c>
      <c r="AN45" s="94">
        <f t="shared" ca="1" si="23"/>
        <v>1.4247459229406509</v>
      </c>
      <c r="AO45" s="90">
        <f t="shared" si="24"/>
        <v>1.0846960000000001</v>
      </c>
      <c r="AP45" s="90">
        <f t="shared" si="25"/>
        <v>1.0482484848484848</v>
      </c>
      <c r="AQ45" s="29"/>
      <c r="AR45" s="40" t="e">
        <f t="shared" si="26"/>
        <v>#REF!</v>
      </c>
      <c r="AS45" s="40">
        <f t="shared" ca="1" si="27"/>
        <v>1.4247459229406509</v>
      </c>
      <c r="AT45" s="40">
        <f t="shared" ca="1" si="28"/>
        <v>1.0920524465165831</v>
      </c>
      <c r="AU45" s="64"/>
      <c r="AV45" s="126">
        <f t="shared" si="29"/>
        <v>0.21406577640437036</v>
      </c>
      <c r="AW45" s="29"/>
      <c r="AX45" s="29">
        <f t="shared" si="30"/>
        <v>0.48982766384215487</v>
      </c>
      <c r="AY45" s="29">
        <f t="shared" si="31"/>
        <v>2.288210997898469</v>
      </c>
      <c r="AZ45" s="29">
        <f t="shared" si="32"/>
        <v>30.408302972042478</v>
      </c>
      <c r="BA45" s="29">
        <f t="shared" si="33"/>
        <v>67.118342226081637</v>
      </c>
      <c r="BB45" s="29">
        <f t="shared" si="34"/>
        <v>0.80054190528973468</v>
      </c>
      <c r="BC45" s="29">
        <f t="shared" si="35"/>
        <v>4.8573588987315786E-2</v>
      </c>
      <c r="BD45" s="29">
        <f t="shared" si="36"/>
        <v>0.25892252920234204</v>
      </c>
      <c r="BE45" s="29">
        <f t="shared" si="37"/>
        <v>0.22826474256190982</v>
      </c>
      <c r="BF45" s="29">
        <f t="shared" si="38"/>
        <v>2.2555066079295153E-3</v>
      </c>
      <c r="BG45" s="29">
        <f t="shared" si="39"/>
        <v>9.974097120909875E-2</v>
      </c>
      <c r="BH45" s="29">
        <f t="shared" si="40"/>
        <v>0.11608954766091152</v>
      </c>
      <c r="BI45" s="29">
        <f t="shared" si="41"/>
        <v>0.1084239959082849</v>
      </c>
      <c r="BJ45" s="29">
        <f t="shared" si="42"/>
        <v>2.8875960762665083E-2</v>
      </c>
      <c r="BK45" s="29">
        <f t="shared" si="43"/>
        <v>0</v>
      </c>
      <c r="BL45" s="29">
        <f t="shared" si="44"/>
        <v>0</v>
      </c>
      <c r="BM45" s="29">
        <f t="shared" si="45"/>
        <v>2.2404306135820822E-2</v>
      </c>
      <c r="BN45" s="29">
        <f t="shared" si="46"/>
        <v>1.7140930543260131</v>
      </c>
      <c r="BO45" s="29">
        <f t="shared" si="47"/>
        <v>0.46703526583305033</v>
      </c>
      <c r="BP45" s="29">
        <f t="shared" si="48"/>
        <v>2.8337778316484152E-2</v>
      </c>
      <c r="BQ45" s="29">
        <f t="shared" si="49"/>
        <v>0.15105511836062555</v>
      </c>
      <c r="BR45" s="29">
        <f t="shared" si="50"/>
        <v>0.13316939940093522</v>
      </c>
      <c r="BS45" s="29">
        <f t="shared" si="51"/>
        <v>1.3158600708620149E-3</v>
      </c>
      <c r="BT45" s="29">
        <f t="shared" si="52"/>
        <v>5.8188772749165139E-2</v>
      </c>
      <c r="BU45" s="29">
        <f t="shared" si="53"/>
        <v>6.7726514244909705E-2</v>
      </c>
      <c r="BV45" s="29">
        <f t="shared" si="54"/>
        <v>6.3254439795228948E-2</v>
      </c>
      <c r="BW45" s="29">
        <f t="shared" si="55"/>
        <v>1.6846203705095347E-2</v>
      </c>
      <c r="BX45" s="29">
        <f t="shared" si="56"/>
        <v>0</v>
      </c>
      <c r="BY45" s="29">
        <f t="shared" si="57"/>
        <v>0</v>
      </c>
      <c r="BZ45" s="29">
        <f t="shared" si="58"/>
        <v>1.3070647523643498E-2</v>
      </c>
      <c r="CA45" s="29">
        <f t="shared" si="59"/>
        <v>0.99999999999999989</v>
      </c>
      <c r="CB45" s="29">
        <f t="shared" si="60"/>
        <v>0.83549279928367315</v>
      </c>
      <c r="CC45" s="29">
        <f t="shared" si="61"/>
        <v>1.55235181299669E-2</v>
      </c>
      <c r="CD45" s="29">
        <f t="shared" si="62"/>
        <v>4.6292209766479339E-2</v>
      </c>
      <c r="CE45" s="29">
        <f t="shared" si="63"/>
        <v>0.26862862996615</v>
      </c>
      <c r="CF45" s="29">
        <f t="shared" si="64"/>
        <v>3.6651982378854628E-3</v>
      </c>
      <c r="CG45" s="29">
        <f t="shared" si="65"/>
        <v>0.54832722978136383</v>
      </c>
      <c r="CH45" s="29">
        <f t="shared" si="66"/>
        <v>3.4951691768876587E-2</v>
      </c>
      <c r="CI45" s="29">
        <f t="shared" si="67"/>
        <v>1.7747975520701399E-3</v>
      </c>
      <c r="CJ45" s="29">
        <f t="shared" si="68"/>
        <v>0</v>
      </c>
      <c r="CK45" s="29">
        <f t="shared" si="69"/>
        <v>0</v>
      </c>
      <c r="CL45" s="29">
        <f t="shared" si="70"/>
        <v>3.2895126389654618E-4</v>
      </c>
      <c r="CM45" s="29">
        <f t="shared" si="71"/>
        <v>1.7549850257503619</v>
      </c>
      <c r="CN45" s="29"/>
      <c r="CO45" s="29">
        <f t="shared" si="72"/>
        <v>0.63931707432281537</v>
      </c>
      <c r="CP45" s="29"/>
      <c r="CQ45" s="29">
        <f t="shared" si="73"/>
        <v>1.6709855985673463</v>
      </c>
      <c r="CR45" s="29">
        <f t="shared" si="74"/>
        <v>3.10470362599338E-2</v>
      </c>
      <c r="CS45" s="29">
        <f t="shared" si="75"/>
        <v>0.138876629299438</v>
      </c>
      <c r="CT45" s="29">
        <f t="shared" si="76"/>
        <v>0.26862862996615</v>
      </c>
      <c r="CU45" s="29">
        <f t="shared" si="77"/>
        <v>3.6651982378854628E-3</v>
      </c>
      <c r="CV45" s="29">
        <f t="shared" si="78"/>
        <v>0.54832722978136383</v>
      </c>
      <c r="CW45" s="29">
        <f t="shared" si="79"/>
        <v>3.4951691768876587E-2</v>
      </c>
      <c r="CX45" s="29">
        <f t="shared" si="80"/>
        <v>1.7747975520701399E-3</v>
      </c>
      <c r="CY45" s="29">
        <f t="shared" si="81"/>
        <v>0</v>
      </c>
      <c r="CZ45" s="29">
        <f t="shared" si="82"/>
        <v>0</v>
      </c>
      <c r="DA45" s="29">
        <f t="shared" si="83"/>
        <v>9.8685379168963853E-4</v>
      </c>
      <c r="DB45" s="29">
        <f t="shared" si="84"/>
        <v>2.699243665224754</v>
      </c>
      <c r="DC45" s="29">
        <f t="shared" si="85"/>
        <v>2.2228448944050432</v>
      </c>
      <c r="DD45" s="29">
        <f t="shared" si="86"/>
        <v>1.8571709031998904</v>
      </c>
      <c r="DE45" s="29">
        <f t="shared" si="87"/>
        <v>3.4506373018401044E-2</v>
      </c>
      <c r="DF45" s="29">
        <f t="shared" si="88"/>
        <v>0.20580080426029176</v>
      </c>
      <c r="DG45" s="29">
        <f t="shared" si="89"/>
        <v>1.8916772762182914</v>
      </c>
      <c r="DH45" s="29">
        <f t="shared" si="90"/>
        <v>0.14282909680010958</v>
      </c>
      <c r="DI45" s="29">
        <f t="shared" si="91"/>
        <v>6.2971707460182186E-2</v>
      </c>
      <c r="DJ45" s="29">
        <f t="shared" si="92"/>
        <v>0.59711977861127807</v>
      </c>
      <c r="DK45" s="29">
        <f t="shared" si="93"/>
        <v>8.1471671900660621E-3</v>
      </c>
      <c r="DL45" s="29">
        <f t="shared" si="94"/>
        <v>1.2188463831827656</v>
      </c>
      <c r="DM45" s="29">
        <f t="shared" si="95"/>
        <v>7.769218959926609E-2</v>
      </c>
      <c r="DN45" s="29">
        <f t="shared" si="96"/>
        <v>7.8901993544433589E-3</v>
      </c>
      <c r="DO45" s="29">
        <f t="shared" si="97"/>
        <v>0</v>
      </c>
      <c r="DP45" s="29">
        <f t="shared" si="98"/>
        <v>0</v>
      </c>
      <c r="DQ45" s="29">
        <f t="shared" si="99"/>
        <v>1.4624152749210474E-3</v>
      </c>
      <c r="DR45" s="31">
        <f t="shared" si="100"/>
        <v>4.0086362136913234</v>
      </c>
      <c r="DS45" s="29"/>
      <c r="DT45" s="29">
        <f t="shared" si="101"/>
        <v>7.8901993544433589E-3</v>
      </c>
      <c r="DU45" s="29">
        <f t="shared" si="102"/>
        <v>3.4506373018401044E-2</v>
      </c>
      <c r="DV45" s="29">
        <f t="shared" si="103"/>
        <v>1.4624152749210474E-3</v>
      </c>
      <c r="DW45" s="31">
        <f t="shared" si="104"/>
        <v>5.3619092830817783E-2</v>
      </c>
      <c r="DX45" s="29">
        <f t="shared" si="105"/>
        <v>7.769218959926609E-2</v>
      </c>
      <c r="DY45" s="29">
        <f t="shared" si="106"/>
        <v>0.82914783676781245</v>
      </c>
      <c r="DZ45" s="29">
        <f t="shared" si="107"/>
        <v>1.0043181068456617</v>
      </c>
      <c r="EA45" s="29">
        <f t="shared" si="108"/>
        <v>4.628855148998837</v>
      </c>
      <c r="EB45" s="29">
        <f t="shared" si="109"/>
        <v>3.2624768868788863</v>
      </c>
      <c r="EC45" s="29"/>
      <c r="ED45" s="29"/>
      <c r="EE45" s="29">
        <f t="shared" si="110"/>
        <v>0.46703526583305033</v>
      </c>
      <c r="EF45" s="29">
        <f t="shared" si="111"/>
        <v>0.26040054646587213</v>
      </c>
      <c r="EG45" s="29">
        <f t="shared" si="112"/>
        <v>-0.77439286131325802</v>
      </c>
      <c r="EH45" s="29">
        <f t="shared" si="113"/>
        <v>4.9539623376663862</v>
      </c>
      <c r="EI45" s="29" t="e">
        <f>125.9*1000/8.3144+(#REF!*10^9-10^5)*6.5*(10^-6)/8.3144</f>
        <v>#REF!</v>
      </c>
      <c r="EJ45" s="29">
        <f t="shared" si="114"/>
        <v>10.838954016358764</v>
      </c>
      <c r="EK45" s="29" t="e">
        <f t="shared" si="115"/>
        <v>#REF!</v>
      </c>
      <c r="EL45" s="29" t="e">
        <f>#REF!</f>
        <v>#REF!</v>
      </c>
      <c r="EM45" s="29" t="e">
        <f>1/(0.000407-0.0000329*#REF!+0.00001202*P45+0.000056662*EA45-0.000306214*BT45-0.0006176*BW45+0.00018946*BT45/(BT45+BR45)+0.00025746*DJ45)</f>
        <v>#REF!</v>
      </c>
      <c r="EN45" s="29"/>
      <c r="EO45" s="29" t="e">
        <f t="shared" si="116"/>
        <v>#REF!</v>
      </c>
      <c r="EP45" s="29" t="e">
        <f>#REF!</f>
        <v>#REF!</v>
      </c>
      <c r="EQ45" s="31" t="e">
        <f t="shared" si="117"/>
        <v>#REF!</v>
      </c>
      <c r="ER45" s="31" t="e">
        <f>2064.1+31.52*DF45-12.28*DM45-289.6*DQ45+1.544*LN(DQ45)-177.24*(DF45-0.17145)^2-371.87*(DF45-0.17145)*(DM45-0.07365)+0.321067*#REF!-343.43*LN(#REF!)</f>
        <v>#REF!</v>
      </c>
      <c r="ES45" s="31" t="e">
        <f t="shared" si="118"/>
        <v>#REF!</v>
      </c>
      <c r="ET45" s="31">
        <f t="shared" si="119"/>
        <v>0.30408302972042484</v>
      </c>
      <c r="EU45" s="31" t="e">
        <f>(5573.8+587.9*#REF!-61*#REF!^2)/(5.3-0.633*LN(ET45)-3.97*EF45+0.06*EG45+24.7*BU45^2+0.081*P45+0.156*#REF!)</f>
        <v>#REF!</v>
      </c>
    </row>
    <row r="46" spans="4:151">
      <c r="D46">
        <v>47.2</v>
      </c>
      <c r="E46">
        <v>4.76</v>
      </c>
      <c r="F46">
        <v>14.3</v>
      </c>
      <c r="G46">
        <v>15</v>
      </c>
      <c r="H46">
        <v>0.15</v>
      </c>
      <c r="I46">
        <v>4.8</v>
      </c>
      <c r="J46">
        <v>6.61</v>
      </c>
      <c r="K46">
        <v>3.65</v>
      </c>
      <c r="L46">
        <v>1.05</v>
      </c>
      <c r="M46" s="30">
        <v>0</v>
      </c>
      <c r="N46">
        <v>0</v>
      </c>
      <c r="O46">
        <v>0.81</v>
      </c>
      <c r="P46">
        <v>0</v>
      </c>
      <c r="S46">
        <v>50.2</v>
      </c>
      <c r="T46">
        <v>1.24</v>
      </c>
      <c r="U46">
        <v>4.72</v>
      </c>
      <c r="V46">
        <v>19.3</v>
      </c>
      <c r="W46">
        <v>0.26</v>
      </c>
      <c r="X46">
        <v>22.1</v>
      </c>
      <c r="Y46">
        <v>1.96</v>
      </c>
      <c r="Z46">
        <v>0.11</v>
      </c>
      <c r="AA46">
        <v>0</v>
      </c>
      <c r="AB46" s="30">
        <v>0</v>
      </c>
      <c r="AC46">
        <v>0.05</v>
      </c>
      <c r="AD46" s="30">
        <v>0</v>
      </c>
      <c r="AF46" s="29">
        <f t="shared" si="15"/>
        <v>0.31049980779951869</v>
      </c>
      <c r="AG46" s="29">
        <f t="shared" si="16"/>
        <v>3.1042794224858061E-2</v>
      </c>
      <c r="AH46" s="7">
        <f t="shared" ca="1" si="17"/>
        <v>13.204655795389037</v>
      </c>
      <c r="AI46" s="29">
        <f t="shared" ca="1" si="18"/>
        <v>1488.6627801033933</v>
      </c>
      <c r="AJ46" s="40" t="e">
        <f t="shared" si="19"/>
        <v>#REF!</v>
      </c>
      <c r="AK46" s="41">
        <f t="shared" ca="1" si="20"/>
        <v>1215.5127801033932</v>
      </c>
      <c r="AL46" s="40">
        <f t="shared" ca="1" si="21"/>
        <v>1205.4452864155257</v>
      </c>
      <c r="AM46" s="94">
        <f t="shared" ca="1" si="22"/>
        <v>1215.5127801033932</v>
      </c>
      <c r="AN46" s="94">
        <f t="shared" ca="1" si="23"/>
        <v>1.3204655795389038</v>
      </c>
      <c r="AO46" s="90">
        <f t="shared" si="24"/>
        <v>1.0242499999999997</v>
      </c>
      <c r="AP46" s="90">
        <f t="shared" si="25"/>
        <v>0.96075244755244749</v>
      </c>
      <c r="AQ46" s="29"/>
      <c r="AR46" s="40" t="e">
        <f t="shared" si="26"/>
        <v>#REF!</v>
      </c>
      <c r="AS46" s="40">
        <f t="shared" ca="1" si="27"/>
        <v>1.3204655795389038</v>
      </c>
      <c r="AT46" s="40">
        <f t="shared" ca="1" si="28"/>
        <v>0.98318008497600329</v>
      </c>
      <c r="AU46" s="64"/>
      <c r="AV46" s="126">
        <f t="shared" si="29"/>
        <v>0.27945701357466063</v>
      </c>
      <c r="AW46" s="29"/>
      <c r="AX46" s="29">
        <f t="shared" si="30"/>
        <v>0.48982766384215487</v>
      </c>
      <c r="AY46" s="29">
        <f t="shared" si="31"/>
        <v>1.752783576896312</v>
      </c>
      <c r="AZ46" s="29">
        <f t="shared" si="32"/>
        <v>36.323181797154817</v>
      </c>
      <c r="BA46" s="29">
        <f t="shared" si="33"/>
        <v>67.118342226081637</v>
      </c>
      <c r="BB46" s="29">
        <f t="shared" si="34"/>
        <v>0.78556295072090387</v>
      </c>
      <c r="BC46" s="29">
        <f t="shared" si="35"/>
        <v>5.9590279273098741E-2</v>
      </c>
      <c r="BD46" s="29">
        <f t="shared" si="36"/>
        <v>0.28049940663587059</v>
      </c>
      <c r="BE46" s="29">
        <f t="shared" si="37"/>
        <v>0.20877872795296631</v>
      </c>
      <c r="BF46" s="29">
        <f t="shared" si="38"/>
        <v>2.1145374449339205E-3</v>
      </c>
      <c r="BG46" s="29">
        <f t="shared" si="39"/>
        <v>0.11909369696608806</v>
      </c>
      <c r="BH46" s="29">
        <f t="shared" si="40"/>
        <v>0.11787279724095626</v>
      </c>
      <c r="BI46" s="29">
        <f t="shared" si="41"/>
        <v>0.11778201936465474</v>
      </c>
      <c r="BJ46" s="29">
        <f t="shared" si="42"/>
        <v>2.2293940294704658E-2</v>
      </c>
      <c r="BK46" s="29">
        <f t="shared" si="43"/>
        <v>0</v>
      </c>
      <c r="BL46" s="29">
        <f t="shared" si="44"/>
        <v>0</v>
      </c>
      <c r="BM46" s="29">
        <f t="shared" si="45"/>
        <v>1.141351444655023E-2</v>
      </c>
      <c r="BN46" s="29">
        <f t="shared" si="46"/>
        <v>1.7250018703407275</v>
      </c>
      <c r="BO46" s="29">
        <f t="shared" si="47"/>
        <v>0.45539831824398957</v>
      </c>
      <c r="BP46" s="29">
        <f t="shared" si="48"/>
        <v>3.4545051978018028E-2</v>
      </c>
      <c r="BQ46" s="29">
        <f t="shared" si="49"/>
        <v>0.16260817536416092</v>
      </c>
      <c r="BR46" s="29">
        <f t="shared" si="50"/>
        <v>0.12103101541085734</v>
      </c>
      <c r="BS46" s="29">
        <f t="shared" si="51"/>
        <v>1.2258174795580082E-3</v>
      </c>
      <c r="BT46" s="29">
        <f t="shared" si="52"/>
        <v>6.9039749471439302E-2</v>
      </c>
      <c r="BU46" s="29">
        <f t="shared" si="53"/>
        <v>6.8331982282241618E-2</v>
      </c>
      <c r="BV46" s="29">
        <f t="shared" si="54"/>
        <v>6.8279357483473385E-2</v>
      </c>
      <c r="BW46" s="29">
        <f t="shared" si="55"/>
        <v>1.2924009346320936E-2</v>
      </c>
      <c r="BX46" s="29">
        <f t="shared" si="56"/>
        <v>0</v>
      </c>
      <c r="BY46" s="29">
        <f t="shared" si="57"/>
        <v>0</v>
      </c>
      <c r="BZ46" s="29">
        <f t="shared" si="58"/>
        <v>6.6165229399408124E-3</v>
      </c>
      <c r="CA46" s="29">
        <f t="shared" si="59"/>
        <v>1</v>
      </c>
      <c r="CB46" s="29">
        <f t="shared" si="60"/>
        <v>0.83549279928367315</v>
      </c>
      <c r="CC46" s="29">
        <f t="shared" si="61"/>
        <v>1.55235181299669E-2</v>
      </c>
      <c r="CD46" s="29">
        <f t="shared" si="62"/>
        <v>4.6292209766479339E-2</v>
      </c>
      <c r="CE46" s="29">
        <f t="shared" si="63"/>
        <v>0.26862862996615</v>
      </c>
      <c r="CF46" s="29">
        <f t="shared" si="64"/>
        <v>3.6651982378854628E-3</v>
      </c>
      <c r="CG46" s="29">
        <f t="shared" si="65"/>
        <v>0.54832722978136383</v>
      </c>
      <c r="CH46" s="29">
        <f t="shared" si="66"/>
        <v>3.4951691768876587E-2</v>
      </c>
      <c r="CI46" s="29">
        <f t="shared" si="67"/>
        <v>1.7747975520701399E-3</v>
      </c>
      <c r="CJ46" s="29">
        <f t="shared" si="68"/>
        <v>0</v>
      </c>
      <c r="CK46" s="29">
        <f t="shared" si="69"/>
        <v>0</v>
      </c>
      <c r="CL46" s="29">
        <f t="shared" si="70"/>
        <v>3.2895126389654618E-4</v>
      </c>
      <c r="CM46" s="29">
        <f t="shared" si="71"/>
        <v>1.7549850257503619</v>
      </c>
      <c r="CN46" s="29"/>
      <c r="CO46" s="29">
        <f t="shared" si="72"/>
        <v>0.63931707432281537</v>
      </c>
      <c r="CP46" s="29"/>
      <c r="CQ46" s="29">
        <f t="shared" si="73"/>
        <v>1.6709855985673463</v>
      </c>
      <c r="CR46" s="29">
        <f t="shared" si="74"/>
        <v>3.10470362599338E-2</v>
      </c>
      <c r="CS46" s="29">
        <f t="shared" si="75"/>
        <v>0.138876629299438</v>
      </c>
      <c r="CT46" s="29">
        <f t="shared" si="76"/>
        <v>0.26862862996615</v>
      </c>
      <c r="CU46" s="29">
        <f t="shared" si="77"/>
        <v>3.6651982378854628E-3</v>
      </c>
      <c r="CV46" s="29">
        <f t="shared" si="78"/>
        <v>0.54832722978136383</v>
      </c>
      <c r="CW46" s="29">
        <f t="shared" si="79"/>
        <v>3.4951691768876587E-2</v>
      </c>
      <c r="CX46" s="29">
        <f t="shared" si="80"/>
        <v>1.7747975520701399E-3</v>
      </c>
      <c r="CY46" s="29">
        <f t="shared" si="81"/>
        <v>0</v>
      </c>
      <c r="CZ46" s="29">
        <f t="shared" si="82"/>
        <v>0</v>
      </c>
      <c r="DA46" s="29">
        <f t="shared" si="83"/>
        <v>9.8685379168963853E-4</v>
      </c>
      <c r="DB46" s="29">
        <f t="shared" si="84"/>
        <v>2.699243665224754</v>
      </c>
      <c r="DC46" s="29">
        <f t="shared" si="85"/>
        <v>2.2228448944050432</v>
      </c>
      <c r="DD46" s="29">
        <f t="shared" si="86"/>
        <v>1.8571709031998904</v>
      </c>
      <c r="DE46" s="29">
        <f t="shared" si="87"/>
        <v>3.4506373018401044E-2</v>
      </c>
      <c r="DF46" s="29">
        <f t="shared" si="88"/>
        <v>0.20580080426029176</v>
      </c>
      <c r="DG46" s="29">
        <f t="shared" si="89"/>
        <v>1.8916772762182914</v>
      </c>
      <c r="DH46" s="29">
        <f t="shared" si="90"/>
        <v>0.14282909680010958</v>
      </c>
      <c r="DI46" s="29">
        <f t="shared" si="91"/>
        <v>6.2971707460182186E-2</v>
      </c>
      <c r="DJ46" s="29">
        <f t="shared" si="92"/>
        <v>0.59711977861127807</v>
      </c>
      <c r="DK46" s="29">
        <f t="shared" si="93"/>
        <v>8.1471671900660621E-3</v>
      </c>
      <c r="DL46" s="29">
        <f t="shared" si="94"/>
        <v>1.2188463831827656</v>
      </c>
      <c r="DM46" s="29">
        <f t="shared" si="95"/>
        <v>7.769218959926609E-2</v>
      </c>
      <c r="DN46" s="29">
        <f t="shared" si="96"/>
        <v>7.8901993544433589E-3</v>
      </c>
      <c r="DO46" s="29">
        <f t="shared" si="97"/>
        <v>0</v>
      </c>
      <c r="DP46" s="29">
        <f t="shared" si="98"/>
        <v>0</v>
      </c>
      <c r="DQ46" s="29">
        <f t="shared" si="99"/>
        <v>1.4624152749210474E-3</v>
      </c>
      <c r="DR46" s="31">
        <f t="shared" si="100"/>
        <v>4.0086362136913234</v>
      </c>
      <c r="DS46" s="29"/>
      <c r="DT46" s="29">
        <f t="shared" si="101"/>
        <v>7.8901993544433589E-3</v>
      </c>
      <c r="DU46" s="29">
        <f t="shared" si="102"/>
        <v>3.4506373018401044E-2</v>
      </c>
      <c r="DV46" s="29">
        <f t="shared" si="103"/>
        <v>1.4624152749210474E-3</v>
      </c>
      <c r="DW46" s="31">
        <f t="shared" si="104"/>
        <v>5.3619092830817783E-2</v>
      </c>
      <c r="DX46" s="29">
        <f t="shared" si="105"/>
        <v>7.769218959926609E-2</v>
      </c>
      <c r="DY46" s="29">
        <f t="shared" si="106"/>
        <v>0.82914783676781245</v>
      </c>
      <c r="DZ46" s="29">
        <f t="shared" si="107"/>
        <v>1.0043181068456617</v>
      </c>
      <c r="EA46" s="29">
        <f t="shared" si="108"/>
        <v>4.6936693643150145</v>
      </c>
      <c r="EB46" s="29">
        <f t="shared" si="109"/>
        <v>3.1474866297853006</v>
      </c>
      <c r="EC46" s="29"/>
      <c r="ED46" s="29"/>
      <c r="EE46" s="29">
        <f t="shared" si="110"/>
        <v>0.45539831824398957</v>
      </c>
      <c r="EF46" s="29">
        <f t="shared" si="111"/>
        <v>0.25962856464409628</v>
      </c>
      <c r="EG46" s="29">
        <f t="shared" si="112"/>
        <v>-0.86721203892677723</v>
      </c>
      <c r="EH46" s="29">
        <f t="shared" si="113"/>
        <v>4.612411516720182</v>
      </c>
      <c r="EI46" s="29" t="e">
        <f>125.9*1000/8.3144+(#REF!*10^9-10^5)*6.5*(10^-6)/8.3144</f>
        <v>#REF!</v>
      </c>
      <c r="EJ46" s="29">
        <f t="shared" si="114"/>
        <v>10.782961394702998</v>
      </c>
      <c r="EK46" s="29" t="e">
        <f t="shared" si="115"/>
        <v>#REF!</v>
      </c>
      <c r="EL46" s="29" t="e">
        <f>#REF!</f>
        <v>#REF!</v>
      </c>
      <c r="EM46" s="29" t="e">
        <f>1/(0.000407-0.0000329*#REF!+0.00001202*P46+0.000056662*EA46-0.000306214*BT46-0.0006176*BW46+0.00018946*BT46/(BT46+BR46)+0.00025746*DJ46)</f>
        <v>#REF!</v>
      </c>
      <c r="EN46" s="29"/>
      <c r="EO46" s="29" t="e">
        <f t="shared" si="116"/>
        <v>#REF!</v>
      </c>
      <c r="EP46" s="29" t="e">
        <f>#REF!</f>
        <v>#REF!</v>
      </c>
      <c r="EQ46" s="31" t="e">
        <f t="shared" si="117"/>
        <v>#REF!</v>
      </c>
      <c r="ER46" s="31" t="e">
        <f>2064.1+31.52*DF46-12.28*DM46-289.6*DQ46+1.544*LN(DQ46)-177.24*(DF46-0.17145)^2-371.87*(DF46-0.17145)*(DM46-0.07365)+0.321067*#REF!-343.43*LN(#REF!)</f>
        <v>#REF!</v>
      </c>
      <c r="ES46" s="31" t="e">
        <f t="shared" si="118"/>
        <v>#REF!</v>
      </c>
      <c r="ET46" s="31">
        <f t="shared" si="119"/>
        <v>0.36323181797154819</v>
      </c>
      <c r="EU46" s="31" t="e">
        <f>(5573.8+587.9*#REF!-61*#REF!^2)/(5.3-0.633*LN(ET46)-3.97*EF46+0.06*EG46+24.7*BU46^2+0.081*P46+0.156*#REF!)</f>
        <v>#REF!</v>
      </c>
    </row>
    <row r="47" spans="4:151">
      <c r="D47">
        <v>42.66</v>
      </c>
      <c r="E47">
        <v>0.66</v>
      </c>
      <c r="F47">
        <v>9.36</v>
      </c>
      <c r="G47">
        <v>20.48</v>
      </c>
      <c r="H47">
        <v>0.28000000000000003</v>
      </c>
      <c r="I47">
        <v>13.96</v>
      </c>
      <c r="J47">
        <v>11.13</v>
      </c>
      <c r="K47">
        <v>0.11</v>
      </c>
      <c r="L47">
        <v>0.04</v>
      </c>
      <c r="M47" s="30">
        <v>0</v>
      </c>
      <c r="N47">
        <v>0.33</v>
      </c>
      <c r="O47">
        <v>0</v>
      </c>
      <c r="P47">
        <v>0</v>
      </c>
      <c r="S47">
        <v>50.2</v>
      </c>
      <c r="T47">
        <v>1.24</v>
      </c>
      <c r="U47">
        <v>4.72</v>
      </c>
      <c r="V47">
        <v>19.3</v>
      </c>
      <c r="W47">
        <v>0.26</v>
      </c>
      <c r="X47">
        <v>22.1</v>
      </c>
      <c r="Y47">
        <v>1.96</v>
      </c>
      <c r="Z47">
        <v>0.11</v>
      </c>
      <c r="AA47">
        <v>0</v>
      </c>
      <c r="AB47" s="30">
        <v>0</v>
      </c>
      <c r="AC47">
        <v>0.05</v>
      </c>
      <c r="AD47" s="30">
        <v>0</v>
      </c>
      <c r="AF47" s="29">
        <f t="shared" si="15"/>
        <v>0.32856406112867331</v>
      </c>
      <c r="AG47" s="29">
        <f t="shared" si="16"/>
        <v>0.26671485572653042</v>
      </c>
      <c r="AH47" s="7" t="str">
        <f t="shared" si="17"/>
        <v/>
      </c>
      <c r="AI47" s="29" t="str">
        <f t="shared" si="18"/>
        <v/>
      </c>
      <c r="AJ47" s="40" t="e">
        <f t="shared" si="19"/>
        <v>#REF!</v>
      </c>
      <c r="AK47" s="41">
        <f t="shared" ca="1" si="20"/>
        <v>1346.4535139900497</v>
      </c>
      <c r="AL47" s="40">
        <f t="shared" ca="1" si="21"/>
        <v>1482.6400471596144</v>
      </c>
      <c r="AM47" s="94">
        <f t="shared" ca="1" si="22"/>
        <v>1346.4535139900497</v>
      </c>
      <c r="AN47" s="94">
        <f t="shared" ca="1" si="23"/>
        <v>2.0132123127485504</v>
      </c>
      <c r="AO47" s="90">
        <f t="shared" si="24"/>
        <v>2.115034333333333</v>
      </c>
      <c r="AP47" s="90">
        <f t="shared" si="25"/>
        <v>1.5148940170940173</v>
      </c>
      <c r="AQ47" s="29"/>
      <c r="AR47" s="40" t="e">
        <f t="shared" si="26"/>
        <v>#REF!</v>
      </c>
      <c r="AS47" s="40">
        <f t="shared" ca="1" si="27"/>
        <v>2.0132123127485504</v>
      </c>
      <c r="AT47" s="40">
        <f t="shared" ca="1" si="28"/>
        <v>1.6731181724126247</v>
      </c>
      <c r="AU47" s="64"/>
      <c r="AV47" s="126">
        <f t="shared" si="29"/>
        <v>0.59527891685520373</v>
      </c>
      <c r="AW47" s="29"/>
      <c r="AX47" s="29">
        <f t="shared" si="30"/>
        <v>0.48982766384215487</v>
      </c>
      <c r="AY47" s="29">
        <f t="shared" si="31"/>
        <v>0.82285404366387305</v>
      </c>
      <c r="AZ47" s="29">
        <f t="shared" si="32"/>
        <v>54.855082995133451</v>
      </c>
      <c r="BA47" s="29">
        <f t="shared" si="33"/>
        <v>67.118342226081637</v>
      </c>
      <c r="BB47" s="29">
        <f t="shared" si="34"/>
        <v>0.71000244656257949</v>
      </c>
      <c r="BC47" s="29">
        <f t="shared" si="35"/>
        <v>8.2625177143372218E-3</v>
      </c>
      <c r="BD47" s="29">
        <f t="shared" si="36"/>
        <v>0.18359961161620619</v>
      </c>
      <c r="BE47" s="29">
        <f t="shared" si="37"/>
        <v>0.28505255656511669</v>
      </c>
      <c r="BF47" s="29">
        <f t="shared" si="38"/>
        <v>3.9471365638766524E-3</v>
      </c>
      <c r="BG47" s="29">
        <f t="shared" si="39"/>
        <v>0.34636416867637282</v>
      </c>
      <c r="BH47" s="29">
        <f t="shared" si="40"/>
        <v>0.1984756782589778</v>
      </c>
      <c r="BI47" s="29">
        <f t="shared" si="41"/>
        <v>3.5495951041402797E-3</v>
      </c>
      <c r="BJ47" s="29">
        <f t="shared" si="42"/>
        <v>8.492929636077965E-4</v>
      </c>
      <c r="BK47" s="29">
        <f t="shared" si="43"/>
        <v>0</v>
      </c>
      <c r="BL47" s="29">
        <f t="shared" si="44"/>
        <v>4.3421566834344096E-3</v>
      </c>
      <c r="BM47" s="29">
        <f t="shared" si="45"/>
        <v>0</v>
      </c>
      <c r="BN47" s="29">
        <f t="shared" si="46"/>
        <v>1.7444451607086491</v>
      </c>
      <c r="BO47" s="29">
        <f t="shared" si="47"/>
        <v>0.40700760479862486</v>
      </c>
      <c r="BP47" s="29">
        <f t="shared" si="48"/>
        <v>4.7364731780853032E-3</v>
      </c>
      <c r="BQ47" s="29">
        <f t="shared" si="49"/>
        <v>0.10524814178831635</v>
      </c>
      <c r="BR47" s="29">
        <f t="shared" si="50"/>
        <v>0.16340585705160218</v>
      </c>
      <c r="BS47" s="29">
        <f t="shared" si="51"/>
        <v>2.2626888209390313E-3</v>
      </c>
      <c r="BT47" s="29">
        <f t="shared" si="52"/>
        <v>0.19855262663325496</v>
      </c>
      <c r="BU47" s="29">
        <f t="shared" si="53"/>
        <v>0.11377581980183926</v>
      </c>
      <c r="BV47" s="29">
        <f t="shared" si="54"/>
        <v>2.0347989057439451E-3</v>
      </c>
      <c r="BW47" s="29">
        <f t="shared" si="55"/>
        <v>4.8685563910922069E-4</v>
      </c>
      <c r="BX47" s="29">
        <f t="shared" si="56"/>
        <v>0</v>
      </c>
      <c r="BY47" s="29">
        <f t="shared" si="57"/>
        <v>2.4891333824850577E-3</v>
      </c>
      <c r="BZ47" s="29">
        <f t="shared" si="58"/>
        <v>0</v>
      </c>
      <c r="CA47" s="29">
        <f t="shared" si="59"/>
        <v>1.0000000000000002</v>
      </c>
      <c r="CB47" s="29">
        <f t="shared" si="60"/>
        <v>0.83549279928367315</v>
      </c>
      <c r="CC47" s="29">
        <f t="shared" si="61"/>
        <v>1.55235181299669E-2</v>
      </c>
      <c r="CD47" s="29">
        <f t="shared" si="62"/>
        <v>4.6292209766479339E-2</v>
      </c>
      <c r="CE47" s="29">
        <f t="shared" si="63"/>
        <v>0.26862862996615</v>
      </c>
      <c r="CF47" s="29">
        <f t="shared" si="64"/>
        <v>3.6651982378854628E-3</v>
      </c>
      <c r="CG47" s="29">
        <f t="shared" si="65"/>
        <v>0.54832722978136383</v>
      </c>
      <c r="CH47" s="29">
        <f t="shared" si="66"/>
        <v>3.4951691768876587E-2</v>
      </c>
      <c r="CI47" s="29">
        <f t="shared" si="67"/>
        <v>1.7747975520701399E-3</v>
      </c>
      <c r="CJ47" s="29">
        <f t="shared" si="68"/>
        <v>0</v>
      </c>
      <c r="CK47" s="29">
        <f t="shared" si="69"/>
        <v>0</v>
      </c>
      <c r="CL47" s="29">
        <f t="shared" si="70"/>
        <v>3.2895126389654618E-4</v>
      </c>
      <c r="CM47" s="29">
        <f t="shared" si="71"/>
        <v>1.7549850257503619</v>
      </c>
      <c r="CN47" s="29"/>
      <c r="CO47" s="29">
        <f t="shared" si="72"/>
        <v>0.63931707432281537</v>
      </c>
      <c r="CP47" s="29"/>
      <c r="CQ47" s="29">
        <f t="shared" si="73"/>
        <v>1.6709855985673463</v>
      </c>
      <c r="CR47" s="29">
        <f t="shared" si="74"/>
        <v>3.10470362599338E-2</v>
      </c>
      <c r="CS47" s="29">
        <f t="shared" si="75"/>
        <v>0.138876629299438</v>
      </c>
      <c r="CT47" s="29">
        <f t="shared" si="76"/>
        <v>0.26862862996615</v>
      </c>
      <c r="CU47" s="29">
        <f t="shared" si="77"/>
        <v>3.6651982378854628E-3</v>
      </c>
      <c r="CV47" s="29">
        <f t="shared" si="78"/>
        <v>0.54832722978136383</v>
      </c>
      <c r="CW47" s="29">
        <f t="shared" si="79"/>
        <v>3.4951691768876587E-2</v>
      </c>
      <c r="CX47" s="29">
        <f t="shared" si="80"/>
        <v>1.7747975520701399E-3</v>
      </c>
      <c r="CY47" s="29">
        <f t="shared" si="81"/>
        <v>0</v>
      </c>
      <c r="CZ47" s="29">
        <f t="shared" si="82"/>
        <v>0</v>
      </c>
      <c r="DA47" s="29">
        <f t="shared" si="83"/>
        <v>9.8685379168963853E-4</v>
      </c>
      <c r="DB47" s="29">
        <f t="shared" si="84"/>
        <v>2.699243665224754</v>
      </c>
      <c r="DC47" s="29">
        <f t="shared" si="85"/>
        <v>2.2228448944050432</v>
      </c>
      <c r="DD47" s="29">
        <f t="shared" si="86"/>
        <v>1.8571709031998904</v>
      </c>
      <c r="DE47" s="29">
        <f t="shared" si="87"/>
        <v>3.4506373018401044E-2</v>
      </c>
      <c r="DF47" s="29">
        <f t="shared" si="88"/>
        <v>0.20580080426029176</v>
      </c>
      <c r="DG47" s="29">
        <f t="shared" si="89"/>
        <v>1.8916772762182914</v>
      </c>
      <c r="DH47" s="29">
        <f t="shared" si="90"/>
        <v>0.14282909680010958</v>
      </c>
      <c r="DI47" s="29">
        <f t="shared" si="91"/>
        <v>6.2971707460182186E-2</v>
      </c>
      <c r="DJ47" s="29">
        <f t="shared" si="92"/>
        <v>0.59711977861127807</v>
      </c>
      <c r="DK47" s="29">
        <f t="shared" si="93"/>
        <v>8.1471671900660621E-3</v>
      </c>
      <c r="DL47" s="29">
        <f t="shared" si="94"/>
        <v>1.2188463831827656</v>
      </c>
      <c r="DM47" s="29">
        <f t="shared" si="95"/>
        <v>7.769218959926609E-2</v>
      </c>
      <c r="DN47" s="29">
        <f t="shared" si="96"/>
        <v>7.8901993544433589E-3</v>
      </c>
      <c r="DO47" s="29">
        <f t="shared" si="97"/>
        <v>0</v>
      </c>
      <c r="DP47" s="29">
        <f t="shared" si="98"/>
        <v>0</v>
      </c>
      <c r="DQ47" s="29">
        <f t="shared" si="99"/>
        <v>1.4624152749210474E-3</v>
      </c>
      <c r="DR47" s="31">
        <f t="shared" si="100"/>
        <v>4.0086362136913234</v>
      </c>
      <c r="DS47" s="29"/>
      <c r="DT47" s="29">
        <f t="shared" si="101"/>
        <v>7.8901993544433589E-3</v>
      </c>
      <c r="DU47" s="29">
        <f t="shared" si="102"/>
        <v>3.4506373018401044E-2</v>
      </c>
      <c r="DV47" s="29">
        <f t="shared" si="103"/>
        <v>1.4624152749210474E-3</v>
      </c>
      <c r="DW47" s="31">
        <f t="shared" si="104"/>
        <v>5.3619092830817783E-2</v>
      </c>
      <c r="DX47" s="29">
        <f t="shared" si="105"/>
        <v>7.769218959926609E-2</v>
      </c>
      <c r="DY47" s="29">
        <f t="shared" si="106"/>
        <v>0.82914783676781245</v>
      </c>
      <c r="DZ47" s="29">
        <f t="shared" si="107"/>
        <v>1.0043181068456617</v>
      </c>
      <c r="EA47" s="29">
        <f t="shared" si="108"/>
        <v>3.6304779673004015</v>
      </c>
      <c r="EB47" s="29">
        <f t="shared" si="109"/>
        <v>3.4859362465848047</v>
      </c>
      <c r="EC47" s="29"/>
      <c r="ED47" s="29"/>
      <c r="EE47" s="29">
        <f t="shared" si="110"/>
        <v>0.40700760479862486</v>
      </c>
      <c r="EF47" s="29">
        <f t="shared" si="111"/>
        <v>0.47799699230763548</v>
      </c>
      <c r="EG47" s="29">
        <f t="shared" si="112"/>
        <v>-0.42246506459525507</v>
      </c>
      <c r="EH47" s="29">
        <f t="shared" si="113"/>
        <v>1.951105264331441</v>
      </c>
      <c r="EI47" s="29" t="e">
        <f>125.9*1000/8.3144+(#REF!*10^9-10^5)*6.5*(10^-6)/8.3144</f>
        <v>#REF!</v>
      </c>
      <c r="EJ47" s="29">
        <f t="shared" si="114"/>
        <v>9.8382096534978913</v>
      </c>
      <c r="EK47" s="29" t="e">
        <f t="shared" si="115"/>
        <v>#REF!</v>
      </c>
      <c r="EL47" s="29" t="e">
        <f>#REF!</f>
        <v>#REF!</v>
      </c>
      <c r="EM47" s="29" t="e">
        <f>1/(0.000407-0.0000329*#REF!+0.00001202*P47+0.000056662*EA47-0.000306214*BT47-0.0006176*BW47+0.00018946*BT47/(BT47+BR47)+0.00025746*DJ47)</f>
        <v>#REF!</v>
      </c>
      <c r="EN47" s="29"/>
      <c r="EO47" s="29" t="e">
        <f t="shared" si="116"/>
        <v>#REF!</v>
      </c>
      <c r="EP47" s="29" t="e">
        <f>#REF!</f>
        <v>#REF!</v>
      </c>
      <c r="EQ47" s="31" t="e">
        <f t="shared" si="117"/>
        <v>#REF!</v>
      </c>
      <c r="ER47" s="31" t="e">
        <f>2064.1+31.52*DF47-12.28*DM47-289.6*DQ47+1.544*LN(DQ47)-177.24*(DF47-0.17145)^2-371.87*(DF47-0.17145)*(DM47-0.07365)+0.321067*#REF!-343.43*LN(#REF!)</f>
        <v>#REF!</v>
      </c>
      <c r="ES47" s="31" t="e">
        <f t="shared" si="118"/>
        <v>#REF!</v>
      </c>
      <c r="ET47" s="31">
        <f t="shared" si="119"/>
        <v>0.54855082995133453</v>
      </c>
      <c r="EU47" s="31" t="e">
        <f>(5573.8+587.9*#REF!-61*#REF!^2)/(5.3-0.633*LN(ET47)-3.97*EF47+0.06*EG47+24.7*BU47^2+0.081*P47+0.156*#REF!)</f>
        <v>#REF!</v>
      </c>
    </row>
    <row r="48" spans="4:151">
      <c r="D48">
        <v>48.64</v>
      </c>
      <c r="E48">
        <v>1.1599999999999999</v>
      </c>
      <c r="F48">
        <v>14.32</v>
      </c>
      <c r="G48">
        <v>9.19</v>
      </c>
      <c r="H48">
        <v>0</v>
      </c>
      <c r="I48">
        <v>13.49</v>
      </c>
      <c r="J48">
        <v>10.19</v>
      </c>
      <c r="K48">
        <v>2.65</v>
      </c>
      <c r="L48">
        <v>0.21</v>
      </c>
      <c r="M48" s="30">
        <v>0</v>
      </c>
      <c r="N48">
        <v>0.15</v>
      </c>
      <c r="O48">
        <v>0</v>
      </c>
      <c r="P48">
        <v>0</v>
      </c>
      <c r="S48">
        <v>50.2</v>
      </c>
      <c r="T48">
        <v>1.24</v>
      </c>
      <c r="U48">
        <v>4.72</v>
      </c>
      <c r="V48">
        <v>19.3</v>
      </c>
      <c r="W48">
        <v>0.26</v>
      </c>
      <c r="X48">
        <v>22.1</v>
      </c>
      <c r="Y48">
        <v>1.96</v>
      </c>
      <c r="Z48">
        <v>0.11</v>
      </c>
      <c r="AA48">
        <v>0</v>
      </c>
      <c r="AB48" s="30">
        <v>0</v>
      </c>
      <c r="AC48">
        <v>0.05</v>
      </c>
      <c r="AD48" s="30">
        <v>0</v>
      </c>
      <c r="AF48" s="29">
        <f t="shared" si="15"/>
        <v>0.31637084027457596</v>
      </c>
      <c r="AG48" s="29">
        <f t="shared" si="16"/>
        <v>0.9655507841548896</v>
      </c>
      <c r="AH48" s="7" t="str">
        <f t="shared" si="17"/>
        <v/>
      </c>
      <c r="AI48" s="29" t="str">
        <f t="shared" si="18"/>
        <v/>
      </c>
      <c r="AJ48" s="40" t="e">
        <f t="shared" si="19"/>
        <v>#REF!</v>
      </c>
      <c r="AK48" s="41">
        <f t="shared" ca="1" si="20"/>
        <v>1206.6544458386168</v>
      </c>
      <c r="AL48" s="40">
        <f t="shared" ca="1" si="21"/>
        <v>1389.507452709669</v>
      </c>
      <c r="AM48" s="94">
        <f t="shared" ca="1" si="22"/>
        <v>1206.6544458386168</v>
      </c>
      <c r="AN48" s="94">
        <f t="shared" ca="1" si="23"/>
        <v>1.5362621392699387</v>
      </c>
      <c r="AO48" s="90">
        <f t="shared" si="24"/>
        <v>1.5696896871508379</v>
      </c>
      <c r="AP48" s="90">
        <f t="shared" si="25"/>
        <v>0.95928603351955299</v>
      </c>
      <c r="AQ48" s="29"/>
      <c r="AR48" s="40" t="e">
        <f t="shared" si="26"/>
        <v>#REF!</v>
      </c>
      <c r="AS48" s="40">
        <f t="shared" ca="1" si="27"/>
        <v>1.5362621392699387</v>
      </c>
      <c r="AT48" s="40">
        <f t="shared" ca="1" si="28"/>
        <v>0.95000472535249292</v>
      </c>
      <c r="AU48" s="64"/>
      <c r="AV48" s="126">
        <f t="shared" si="29"/>
        <v>1.2819216244294656</v>
      </c>
      <c r="AW48" s="29"/>
      <c r="AX48" s="29">
        <f t="shared" si="30"/>
        <v>0.48982766384215487</v>
      </c>
      <c r="AY48" s="29">
        <f t="shared" si="31"/>
        <v>0.38210422112206627</v>
      </c>
      <c r="AZ48" s="29">
        <f t="shared" si="32"/>
        <v>72.350257490606722</v>
      </c>
      <c r="BA48" s="29">
        <f t="shared" si="33"/>
        <v>67.118342226081637</v>
      </c>
      <c r="BB48" s="29">
        <f t="shared" si="34"/>
        <v>0.80952927803103314</v>
      </c>
      <c r="BC48" s="29">
        <f t="shared" si="35"/>
        <v>1.4522000831259357E-2</v>
      </c>
      <c r="BD48" s="29">
        <f t="shared" si="36"/>
        <v>0.28089171349829839</v>
      </c>
      <c r="BE48" s="29">
        <f t="shared" si="37"/>
        <v>0.12791176732585069</v>
      </c>
      <c r="BF48" s="29">
        <f t="shared" si="38"/>
        <v>0</v>
      </c>
      <c r="BG48" s="29">
        <f t="shared" si="39"/>
        <v>0.33470291084844334</v>
      </c>
      <c r="BH48" s="29">
        <f t="shared" si="40"/>
        <v>0.18171313220655735</v>
      </c>
      <c r="BI48" s="29">
        <f t="shared" si="41"/>
        <v>8.5512972963379466E-2</v>
      </c>
      <c r="BJ48" s="29">
        <f t="shared" si="42"/>
        <v>4.458788058940932E-3</v>
      </c>
      <c r="BK48" s="29">
        <f t="shared" si="43"/>
        <v>0</v>
      </c>
      <c r="BL48" s="29">
        <f t="shared" si="44"/>
        <v>1.9737075833792766E-3</v>
      </c>
      <c r="BM48" s="29">
        <f t="shared" si="45"/>
        <v>0</v>
      </c>
      <c r="BN48" s="29">
        <f t="shared" si="46"/>
        <v>1.8412162713471418</v>
      </c>
      <c r="BO48" s="29">
        <f t="shared" si="47"/>
        <v>0.43967093416936515</v>
      </c>
      <c r="BP48" s="29">
        <f t="shared" si="48"/>
        <v>7.8871781969611903E-3</v>
      </c>
      <c r="BQ48" s="29">
        <f t="shared" si="49"/>
        <v>0.15255769670815561</v>
      </c>
      <c r="BR48" s="29">
        <f t="shared" si="50"/>
        <v>6.9471343109662478E-2</v>
      </c>
      <c r="BS48" s="29">
        <f t="shared" si="51"/>
        <v>0</v>
      </c>
      <c r="BT48" s="29">
        <f t="shared" si="52"/>
        <v>0.18178359384340823</v>
      </c>
      <c r="BU48" s="29">
        <f t="shared" si="53"/>
        <v>9.8691900041490171E-2</v>
      </c>
      <c r="BV48" s="29">
        <f t="shared" si="54"/>
        <v>4.6443741723406103E-2</v>
      </c>
      <c r="BW48" s="29">
        <f t="shared" si="55"/>
        <v>2.4216536255562316E-3</v>
      </c>
      <c r="BX48" s="29">
        <f t="shared" si="56"/>
        <v>0</v>
      </c>
      <c r="BY48" s="29">
        <f t="shared" si="57"/>
        <v>1.0719585819949312E-3</v>
      </c>
      <c r="BZ48" s="29">
        <f t="shared" si="58"/>
        <v>0</v>
      </c>
      <c r="CA48" s="29">
        <f t="shared" si="59"/>
        <v>1.0000000000000002</v>
      </c>
      <c r="CB48" s="29">
        <f t="shared" si="60"/>
        <v>0.83549279928367315</v>
      </c>
      <c r="CC48" s="29">
        <f t="shared" si="61"/>
        <v>1.55235181299669E-2</v>
      </c>
      <c r="CD48" s="29">
        <f t="shared" si="62"/>
        <v>4.6292209766479339E-2</v>
      </c>
      <c r="CE48" s="29">
        <f t="shared" si="63"/>
        <v>0.26862862996615</v>
      </c>
      <c r="CF48" s="29">
        <f t="shared" si="64"/>
        <v>3.6651982378854628E-3</v>
      </c>
      <c r="CG48" s="29">
        <f t="shared" si="65"/>
        <v>0.54832722978136383</v>
      </c>
      <c r="CH48" s="29">
        <f t="shared" si="66"/>
        <v>3.4951691768876587E-2</v>
      </c>
      <c r="CI48" s="29">
        <f t="shared" si="67"/>
        <v>1.7747975520701399E-3</v>
      </c>
      <c r="CJ48" s="29">
        <f t="shared" si="68"/>
        <v>0</v>
      </c>
      <c r="CK48" s="29">
        <f t="shared" si="69"/>
        <v>0</v>
      </c>
      <c r="CL48" s="29">
        <f t="shared" si="70"/>
        <v>3.2895126389654618E-4</v>
      </c>
      <c r="CM48" s="29">
        <f t="shared" si="71"/>
        <v>1.7549850257503619</v>
      </c>
      <c r="CN48" s="29"/>
      <c r="CO48" s="29">
        <f t="shared" si="72"/>
        <v>0.63931707432281537</v>
      </c>
      <c r="CP48" s="29"/>
      <c r="CQ48" s="29">
        <f t="shared" si="73"/>
        <v>1.6709855985673463</v>
      </c>
      <c r="CR48" s="29">
        <f t="shared" si="74"/>
        <v>3.10470362599338E-2</v>
      </c>
      <c r="CS48" s="29">
        <f t="shared" si="75"/>
        <v>0.138876629299438</v>
      </c>
      <c r="CT48" s="29">
        <f t="shared" si="76"/>
        <v>0.26862862996615</v>
      </c>
      <c r="CU48" s="29">
        <f t="shared" si="77"/>
        <v>3.6651982378854628E-3</v>
      </c>
      <c r="CV48" s="29">
        <f t="shared" si="78"/>
        <v>0.54832722978136383</v>
      </c>
      <c r="CW48" s="29">
        <f t="shared" si="79"/>
        <v>3.4951691768876587E-2</v>
      </c>
      <c r="CX48" s="29">
        <f t="shared" si="80"/>
        <v>1.7747975520701399E-3</v>
      </c>
      <c r="CY48" s="29">
        <f t="shared" si="81"/>
        <v>0</v>
      </c>
      <c r="CZ48" s="29">
        <f t="shared" si="82"/>
        <v>0</v>
      </c>
      <c r="DA48" s="29">
        <f t="shared" si="83"/>
        <v>9.8685379168963853E-4</v>
      </c>
      <c r="DB48" s="29">
        <f t="shared" si="84"/>
        <v>2.699243665224754</v>
      </c>
      <c r="DC48" s="29">
        <f t="shared" si="85"/>
        <v>2.2228448944050432</v>
      </c>
      <c r="DD48" s="29">
        <f t="shared" si="86"/>
        <v>1.8571709031998904</v>
      </c>
      <c r="DE48" s="29">
        <f t="shared" si="87"/>
        <v>3.4506373018401044E-2</v>
      </c>
      <c r="DF48" s="29">
        <f t="shared" si="88"/>
        <v>0.20580080426029176</v>
      </c>
      <c r="DG48" s="29">
        <f t="shared" si="89"/>
        <v>1.8916772762182914</v>
      </c>
      <c r="DH48" s="29">
        <f t="shared" si="90"/>
        <v>0.14282909680010958</v>
      </c>
      <c r="DI48" s="29">
        <f t="shared" si="91"/>
        <v>6.2971707460182186E-2</v>
      </c>
      <c r="DJ48" s="29">
        <f t="shared" si="92"/>
        <v>0.59711977861127807</v>
      </c>
      <c r="DK48" s="29">
        <f t="shared" si="93"/>
        <v>8.1471671900660621E-3</v>
      </c>
      <c r="DL48" s="29">
        <f t="shared" si="94"/>
        <v>1.2188463831827656</v>
      </c>
      <c r="DM48" s="29">
        <f t="shared" si="95"/>
        <v>7.769218959926609E-2</v>
      </c>
      <c r="DN48" s="29">
        <f t="shared" si="96"/>
        <v>7.8901993544433589E-3</v>
      </c>
      <c r="DO48" s="29">
        <f t="shared" si="97"/>
        <v>0</v>
      </c>
      <c r="DP48" s="29">
        <f t="shared" si="98"/>
        <v>0</v>
      </c>
      <c r="DQ48" s="29">
        <f t="shared" si="99"/>
        <v>1.4624152749210474E-3</v>
      </c>
      <c r="DR48" s="31">
        <f t="shared" si="100"/>
        <v>4.0086362136913234</v>
      </c>
      <c r="DS48" s="29"/>
      <c r="DT48" s="29">
        <f t="shared" si="101"/>
        <v>7.8901993544433589E-3</v>
      </c>
      <c r="DU48" s="29">
        <f t="shared" si="102"/>
        <v>3.4506373018401044E-2</v>
      </c>
      <c r="DV48" s="29">
        <f t="shared" si="103"/>
        <v>1.4624152749210474E-3</v>
      </c>
      <c r="DW48" s="31">
        <f t="shared" si="104"/>
        <v>5.3619092830817783E-2</v>
      </c>
      <c r="DX48" s="29">
        <f t="shared" si="105"/>
        <v>7.769218959926609E-2</v>
      </c>
      <c r="DY48" s="29">
        <f t="shared" si="106"/>
        <v>0.82914783676781245</v>
      </c>
      <c r="DZ48" s="29">
        <f t="shared" si="107"/>
        <v>1.0043181068456617</v>
      </c>
      <c r="EA48" s="29">
        <f t="shared" si="108"/>
        <v>4.2186749496879044</v>
      </c>
      <c r="EB48" s="29">
        <f t="shared" si="109"/>
        <v>3.0375906450257126</v>
      </c>
      <c r="EC48" s="29"/>
      <c r="ED48" s="29"/>
      <c r="EE48" s="29">
        <f t="shared" si="110"/>
        <v>0.43967093416936515</v>
      </c>
      <c r="EF48" s="29">
        <f t="shared" si="111"/>
        <v>0.34994683699456086</v>
      </c>
      <c r="EG48" s="29">
        <f t="shared" si="112"/>
        <v>-0.6347929482038891</v>
      </c>
      <c r="EH48" s="29">
        <f t="shared" si="113"/>
        <v>2.4119198433710398</v>
      </c>
      <c r="EI48" s="29" t="e">
        <f>125.9*1000/8.3144+(#REF!*10^9-10^5)*6.5*(10^-6)/8.3144</f>
        <v>#REF!</v>
      </c>
      <c r="EJ48" s="29">
        <f t="shared" si="114"/>
        <v>9.8509452172488725</v>
      </c>
      <c r="EK48" s="29" t="e">
        <f t="shared" si="115"/>
        <v>#REF!</v>
      </c>
      <c r="EL48" s="29" t="e">
        <f>#REF!</f>
        <v>#REF!</v>
      </c>
      <c r="EM48" s="29" t="e">
        <f>1/(0.000407-0.0000329*#REF!+0.00001202*P48+0.000056662*EA48-0.000306214*BT48-0.0006176*BW48+0.00018946*BT48/(BT48+BR48)+0.00025746*DJ48)</f>
        <v>#REF!</v>
      </c>
      <c r="EN48" s="29"/>
      <c r="EO48" s="29" t="e">
        <f t="shared" si="116"/>
        <v>#REF!</v>
      </c>
      <c r="EP48" s="29" t="e">
        <f>#REF!</f>
        <v>#REF!</v>
      </c>
      <c r="EQ48" s="31" t="e">
        <f t="shared" si="117"/>
        <v>#REF!</v>
      </c>
      <c r="ER48" s="31" t="e">
        <f>2064.1+31.52*DF48-12.28*DM48-289.6*DQ48+1.544*LN(DQ48)-177.24*(DF48-0.17145)^2-371.87*(DF48-0.17145)*(DM48-0.07365)+0.321067*#REF!-343.43*LN(#REF!)</f>
        <v>#REF!</v>
      </c>
      <c r="ES48" s="31" t="e">
        <f t="shared" si="118"/>
        <v>#REF!</v>
      </c>
      <c r="ET48" s="31">
        <f t="shared" si="119"/>
        <v>0.72350257490606718</v>
      </c>
      <c r="EU48" s="31" t="e">
        <f>(5573.8+587.9*#REF!-61*#REF!^2)/(5.3-0.633*LN(ET48)-3.97*EF48+0.06*EG48+24.7*BU48^2+0.081*P48+0.156*#REF!)</f>
        <v>#REF!</v>
      </c>
    </row>
    <row r="49" spans="4:151">
      <c r="D49">
        <v>48.52</v>
      </c>
      <c r="E49">
        <v>1.54</v>
      </c>
      <c r="F49">
        <v>17.72</v>
      </c>
      <c r="G49">
        <v>8.67</v>
      </c>
      <c r="H49">
        <v>0</v>
      </c>
      <c r="I49">
        <v>10.37</v>
      </c>
      <c r="J49">
        <v>9.43</v>
      </c>
      <c r="K49">
        <v>3</v>
      </c>
      <c r="L49">
        <v>0.28000000000000003</v>
      </c>
      <c r="M49" s="30">
        <v>0</v>
      </c>
      <c r="N49">
        <v>7.0000000000000007E-2</v>
      </c>
      <c r="O49">
        <v>0</v>
      </c>
      <c r="P49">
        <v>0</v>
      </c>
      <c r="S49">
        <v>50.2</v>
      </c>
      <c r="T49">
        <v>1.24</v>
      </c>
      <c r="U49">
        <v>4.72</v>
      </c>
      <c r="V49">
        <v>19.3</v>
      </c>
      <c r="W49">
        <v>0.26</v>
      </c>
      <c r="X49">
        <v>22.1</v>
      </c>
      <c r="Y49">
        <v>1.96</v>
      </c>
      <c r="Z49">
        <v>0.11</v>
      </c>
      <c r="AA49">
        <v>0</v>
      </c>
      <c r="AB49" s="30">
        <v>0</v>
      </c>
      <c r="AC49">
        <v>0.05</v>
      </c>
      <c r="AD49" s="30">
        <v>0</v>
      </c>
      <c r="AF49" s="29">
        <f t="shared" si="15"/>
        <v>0.3152480771833841</v>
      </c>
      <c r="AG49" s="29">
        <f t="shared" si="16"/>
        <v>0.72929100541798242</v>
      </c>
      <c r="AH49" s="7" t="str">
        <f t="shared" si="17"/>
        <v/>
      </c>
      <c r="AI49" s="29" t="str">
        <f t="shared" si="18"/>
        <v/>
      </c>
      <c r="AJ49" s="40" t="e">
        <f t="shared" si="19"/>
        <v>#REF!</v>
      </c>
      <c r="AK49" s="41">
        <f t="shared" ca="1" si="20"/>
        <v>1153.5764770147848</v>
      </c>
      <c r="AL49" s="40">
        <f t="shared" ca="1" si="21"/>
        <v>1313.1603030969068</v>
      </c>
      <c r="AM49" s="94">
        <f t="shared" ca="1" si="22"/>
        <v>1153.5764770147848</v>
      </c>
      <c r="AN49" s="94">
        <f t="shared" ca="1" si="23"/>
        <v>1.135784164691082</v>
      </c>
      <c r="AO49" s="90">
        <f t="shared" si="24"/>
        <v>1.0598393318284425</v>
      </c>
      <c r="AP49" s="90">
        <f t="shared" si="25"/>
        <v>0.75810925507900673</v>
      </c>
      <c r="AQ49" s="29"/>
      <c r="AR49" s="40" t="e">
        <f t="shared" si="26"/>
        <v>#REF!</v>
      </c>
      <c r="AS49" s="40">
        <f t="shared" ca="1" si="27"/>
        <v>1.135784164691082</v>
      </c>
      <c r="AT49" s="40">
        <f t="shared" ca="1" si="28"/>
        <v>0.79097010104516019</v>
      </c>
      <c r="AU49" s="64"/>
      <c r="AV49" s="126">
        <f t="shared" si="29"/>
        <v>1.0445390826013665</v>
      </c>
      <c r="AW49" s="29"/>
      <c r="AX49" s="29">
        <f t="shared" si="30"/>
        <v>0.48982766384215487</v>
      </c>
      <c r="AY49" s="29">
        <f t="shared" si="31"/>
        <v>0.46894144221225914</v>
      </c>
      <c r="AZ49" s="29">
        <f t="shared" si="32"/>
        <v>68.072771409597038</v>
      </c>
      <c r="BA49" s="29">
        <f t="shared" si="33"/>
        <v>67.118342226081637</v>
      </c>
      <c r="BB49" s="29">
        <f t="shared" si="34"/>
        <v>0.80753208408852239</v>
      </c>
      <c r="BC49" s="29">
        <f t="shared" si="35"/>
        <v>1.9279208000120184E-2</v>
      </c>
      <c r="BD49" s="29">
        <f t="shared" si="36"/>
        <v>0.34758388011102281</v>
      </c>
      <c r="BE49" s="29">
        <f t="shared" si="37"/>
        <v>0.12067410475681453</v>
      </c>
      <c r="BF49" s="29">
        <f t="shared" si="38"/>
        <v>0</v>
      </c>
      <c r="BG49" s="29">
        <f t="shared" si="39"/>
        <v>0.25729200782048606</v>
      </c>
      <c r="BH49" s="29">
        <f t="shared" si="40"/>
        <v>0.16816043539821746</v>
      </c>
      <c r="BI49" s="29">
        <f t="shared" si="41"/>
        <v>9.6807139203825818E-2</v>
      </c>
      <c r="BJ49" s="29">
        <f t="shared" si="42"/>
        <v>5.9450507452545763E-3</v>
      </c>
      <c r="BK49" s="29">
        <f t="shared" si="43"/>
        <v>0</v>
      </c>
      <c r="BL49" s="29">
        <f t="shared" si="44"/>
        <v>9.210635389103293E-4</v>
      </c>
      <c r="BM49" s="29">
        <f t="shared" si="45"/>
        <v>0</v>
      </c>
      <c r="BN49" s="29">
        <f t="shared" si="46"/>
        <v>1.824194973663174</v>
      </c>
      <c r="BO49" s="29">
        <f t="shared" si="47"/>
        <v>0.44267860384842178</v>
      </c>
      <c r="BP49" s="29">
        <f t="shared" si="48"/>
        <v>1.0568611512729652E-2</v>
      </c>
      <c r="BQ49" s="29">
        <f t="shared" si="49"/>
        <v>0.19054097019741156</v>
      </c>
      <c r="BR49" s="29">
        <f t="shared" si="50"/>
        <v>6.61519774470644E-2</v>
      </c>
      <c r="BS49" s="29">
        <f t="shared" si="51"/>
        <v>0</v>
      </c>
      <c r="BT49" s="29">
        <f t="shared" si="52"/>
        <v>0.14104413811853503</v>
      </c>
      <c r="BU49" s="29">
        <f t="shared" si="53"/>
        <v>9.2183367362609125E-2</v>
      </c>
      <c r="BV49" s="29">
        <f t="shared" si="54"/>
        <v>5.306841680932109E-2</v>
      </c>
      <c r="BW49" s="29">
        <f t="shared" si="55"/>
        <v>3.2589996305692551E-3</v>
      </c>
      <c r="BX49" s="29">
        <f t="shared" si="56"/>
        <v>0</v>
      </c>
      <c r="BY49" s="29">
        <f t="shared" si="57"/>
        <v>5.0491507333820659E-4</v>
      </c>
      <c r="BZ49" s="29">
        <f t="shared" si="58"/>
        <v>0</v>
      </c>
      <c r="CA49" s="29">
        <f t="shared" si="59"/>
        <v>1</v>
      </c>
      <c r="CB49" s="29">
        <f t="shared" si="60"/>
        <v>0.83549279928367315</v>
      </c>
      <c r="CC49" s="29">
        <f t="shared" si="61"/>
        <v>1.55235181299669E-2</v>
      </c>
      <c r="CD49" s="29">
        <f t="shared" si="62"/>
        <v>4.6292209766479339E-2</v>
      </c>
      <c r="CE49" s="29">
        <f t="shared" si="63"/>
        <v>0.26862862996615</v>
      </c>
      <c r="CF49" s="29">
        <f t="shared" si="64"/>
        <v>3.6651982378854628E-3</v>
      </c>
      <c r="CG49" s="29">
        <f t="shared" si="65"/>
        <v>0.54832722978136383</v>
      </c>
      <c r="CH49" s="29">
        <f t="shared" si="66"/>
        <v>3.4951691768876587E-2</v>
      </c>
      <c r="CI49" s="29">
        <f t="shared" si="67"/>
        <v>1.7747975520701399E-3</v>
      </c>
      <c r="CJ49" s="29">
        <f t="shared" si="68"/>
        <v>0</v>
      </c>
      <c r="CK49" s="29">
        <f t="shared" si="69"/>
        <v>0</v>
      </c>
      <c r="CL49" s="29">
        <f t="shared" si="70"/>
        <v>3.2895126389654618E-4</v>
      </c>
      <c r="CM49" s="29">
        <f t="shared" si="71"/>
        <v>1.7549850257503619</v>
      </c>
      <c r="CN49" s="29"/>
      <c r="CO49" s="29">
        <f t="shared" si="72"/>
        <v>0.63931707432281537</v>
      </c>
      <c r="CP49" s="29"/>
      <c r="CQ49" s="29">
        <f t="shared" si="73"/>
        <v>1.6709855985673463</v>
      </c>
      <c r="CR49" s="29">
        <f t="shared" si="74"/>
        <v>3.10470362599338E-2</v>
      </c>
      <c r="CS49" s="29">
        <f t="shared" si="75"/>
        <v>0.138876629299438</v>
      </c>
      <c r="CT49" s="29">
        <f t="shared" si="76"/>
        <v>0.26862862996615</v>
      </c>
      <c r="CU49" s="29">
        <f t="shared" si="77"/>
        <v>3.6651982378854628E-3</v>
      </c>
      <c r="CV49" s="29">
        <f t="shared" si="78"/>
        <v>0.54832722978136383</v>
      </c>
      <c r="CW49" s="29">
        <f t="shared" si="79"/>
        <v>3.4951691768876587E-2</v>
      </c>
      <c r="CX49" s="29">
        <f t="shared" si="80"/>
        <v>1.7747975520701399E-3</v>
      </c>
      <c r="CY49" s="29">
        <f t="shared" si="81"/>
        <v>0</v>
      </c>
      <c r="CZ49" s="29">
        <f t="shared" si="82"/>
        <v>0</v>
      </c>
      <c r="DA49" s="29">
        <f t="shared" si="83"/>
        <v>9.8685379168963853E-4</v>
      </c>
      <c r="DB49" s="29">
        <f t="shared" si="84"/>
        <v>2.699243665224754</v>
      </c>
      <c r="DC49" s="29">
        <f t="shared" si="85"/>
        <v>2.2228448944050432</v>
      </c>
      <c r="DD49" s="29">
        <f t="shared" si="86"/>
        <v>1.8571709031998904</v>
      </c>
      <c r="DE49" s="29">
        <f t="shared" si="87"/>
        <v>3.4506373018401044E-2</v>
      </c>
      <c r="DF49" s="29">
        <f t="shared" si="88"/>
        <v>0.20580080426029176</v>
      </c>
      <c r="DG49" s="29">
        <f t="shared" si="89"/>
        <v>1.8916772762182914</v>
      </c>
      <c r="DH49" s="29">
        <f t="shared" si="90"/>
        <v>0.14282909680010958</v>
      </c>
      <c r="DI49" s="29">
        <f t="shared" si="91"/>
        <v>6.2971707460182186E-2</v>
      </c>
      <c r="DJ49" s="29">
        <f t="shared" si="92"/>
        <v>0.59711977861127807</v>
      </c>
      <c r="DK49" s="29">
        <f t="shared" si="93"/>
        <v>8.1471671900660621E-3</v>
      </c>
      <c r="DL49" s="29">
        <f t="shared" si="94"/>
        <v>1.2188463831827656</v>
      </c>
      <c r="DM49" s="29">
        <f t="shared" si="95"/>
        <v>7.769218959926609E-2</v>
      </c>
      <c r="DN49" s="29">
        <f t="shared" si="96"/>
        <v>7.8901993544433589E-3</v>
      </c>
      <c r="DO49" s="29">
        <f t="shared" si="97"/>
        <v>0</v>
      </c>
      <c r="DP49" s="29">
        <f t="shared" si="98"/>
        <v>0</v>
      </c>
      <c r="DQ49" s="29">
        <f t="shared" si="99"/>
        <v>1.4624152749210474E-3</v>
      </c>
      <c r="DR49" s="31">
        <f t="shared" si="100"/>
        <v>4.0086362136913234</v>
      </c>
      <c r="DS49" s="29"/>
      <c r="DT49" s="29">
        <f t="shared" si="101"/>
        <v>7.8901993544433589E-3</v>
      </c>
      <c r="DU49" s="29">
        <f t="shared" si="102"/>
        <v>3.4506373018401044E-2</v>
      </c>
      <c r="DV49" s="29">
        <f t="shared" si="103"/>
        <v>1.4624152749210474E-3</v>
      </c>
      <c r="DW49" s="31">
        <f t="shared" si="104"/>
        <v>5.3619092830817783E-2</v>
      </c>
      <c r="DX49" s="29">
        <f t="shared" si="105"/>
        <v>7.769218959926609E-2</v>
      </c>
      <c r="DY49" s="29">
        <f t="shared" si="106"/>
        <v>0.82914783676781245</v>
      </c>
      <c r="DZ49" s="29">
        <f t="shared" si="107"/>
        <v>1.0043181068456617</v>
      </c>
      <c r="EA49" s="29">
        <f t="shared" si="108"/>
        <v>4.59064476668933</v>
      </c>
      <c r="EB49" s="29">
        <f t="shared" si="109"/>
        <v>2.7789268044641116</v>
      </c>
      <c r="EC49" s="29"/>
      <c r="ED49" s="29"/>
      <c r="EE49" s="29">
        <f t="shared" si="110"/>
        <v>0.44267860384842178</v>
      </c>
      <c r="EF49" s="29">
        <f t="shared" si="111"/>
        <v>0.29937948292820854</v>
      </c>
      <c r="EG49" s="29">
        <f t="shared" si="112"/>
        <v>-0.81423590752539798</v>
      </c>
      <c r="EH49" s="29">
        <f t="shared" si="113"/>
        <v>3.0256399824346194</v>
      </c>
      <c r="EI49" s="29" t="e">
        <f>125.9*1000/8.3144+(#REF!*10^9-10^5)*6.5*(10^-6)/8.3144</f>
        <v>#REF!</v>
      </c>
      <c r="EJ49" s="29">
        <f t="shared" si="114"/>
        <v>10.171648739303063</v>
      </c>
      <c r="EK49" s="29" t="e">
        <f t="shared" si="115"/>
        <v>#REF!</v>
      </c>
      <c r="EL49" s="29" t="e">
        <f>#REF!</f>
        <v>#REF!</v>
      </c>
      <c r="EM49" s="29" t="e">
        <f>1/(0.000407-0.0000329*#REF!+0.00001202*P49+0.000056662*EA49-0.000306214*BT49-0.0006176*BW49+0.00018946*BT49/(BT49+BR49)+0.00025746*DJ49)</f>
        <v>#REF!</v>
      </c>
      <c r="EN49" s="29"/>
      <c r="EO49" s="29" t="e">
        <f t="shared" si="116"/>
        <v>#REF!</v>
      </c>
      <c r="EP49" s="29" t="e">
        <f>#REF!</f>
        <v>#REF!</v>
      </c>
      <c r="EQ49" s="31" t="e">
        <f t="shared" si="117"/>
        <v>#REF!</v>
      </c>
      <c r="ER49" s="31" t="e">
        <f>2064.1+31.52*DF49-12.28*DM49-289.6*DQ49+1.544*LN(DQ49)-177.24*(DF49-0.17145)^2-371.87*(DF49-0.17145)*(DM49-0.07365)+0.321067*#REF!-343.43*LN(#REF!)</f>
        <v>#REF!</v>
      </c>
      <c r="ES49" s="31" t="e">
        <f t="shared" si="118"/>
        <v>#REF!</v>
      </c>
      <c r="ET49" s="31">
        <f t="shared" si="119"/>
        <v>0.68072771409597055</v>
      </c>
      <c r="EU49" s="31" t="e">
        <f>(5573.8+587.9*#REF!-61*#REF!^2)/(5.3-0.633*LN(ET49)-3.97*EF49+0.06*EG49+24.7*BU49^2+0.081*P49+0.156*#REF!)</f>
        <v>#REF!</v>
      </c>
    </row>
    <row r="50" spans="4:151">
      <c r="D50">
        <v>49.09</v>
      </c>
      <c r="E50">
        <v>2.1800000000000002</v>
      </c>
      <c r="F50">
        <v>19.3</v>
      </c>
      <c r="G50">
        <v>8.24</v>
      </c>
      <c r="H50">
        <v>0</v>
      </c>
      <c r="I50">
        <v>7.29</v>
      </c>
      <c r="J50">
        <v>5.95</v>
      </c>
      <c r="K50">
        <v>7.04</v>
      </c>
      <c r="L50">
        <v>0.88</v>
      </c>
      <c r="M50" s="30">
        <v>0</v>
      </c>
      <c r="N50">
        <v>0.03</v>
      </c>
      <c r="O50">
        <v>0</v>
      </c>
      <c r="P50">
        <v>0</v>
      </c>
      <c r="S50">
        <v>50.2</v>
      </c>
      <c r="T50">
        <v>1.24</v>
      </c>
      <c r="U50">
        <v>4.72</v>
      </c>
      <c r="V50">
        <v>19.3</v>
      </c>
      <c r="W50">
        <v>0.26</v>
      </c>
      <c r="X50">
        <v>22.1</v>
      </c>
      <c r="Y50">
        <v>1.96</v>
      </c>
      <c r="Z50">
        <v>0.11</v>
      </c>
      <c r="AA50">
        <v>0</v>
      </c>
      <c r="AB50" s="30">
        <v>0</v>
      </c>
      <c r="AC50">
        <v>0.05</v>
      </c>
      <c r="AD50" s="30">
        <v>0</v>
      </c>
      <c r="AF50" s="29">
        <f t="shared" si="15"/>
        <v>0.31747231002899279</v>
      </c>
      <c r="AG50" s="29">
        <f t="shared" si="16"/>
        <v>0.45514663299257729</v>
      </c>
      <c r="AH50" s="7" t="str">
        <f t="shared" si="17"/>
        <v/>
      </c>
      <c r="AI50" s="29" t="str">
        <f t="shared" si="18"/>
        <v/>
      </c>
      <c r="AJ50" s="40" t="e">
        <f t="shared" si="19"/>
        <v>#REF!</v>
      </c>
      <c r="AK50" s="41">
        <f t="shared" ca="1" si="20"/>
        <v>1118.366155095903</v>
      </c>
      <c r="AL50" s="40">
        <f t="shared" ca="1" si="21"/>
        <v>1244.3374214837984</v>
      </c>
      <c r="AM50" s="94">
        <f t="shared" ca="1" si="22"/>
        <v>1118.366155095903</v>
      </c>
      <c r="AN50" s="94">
        <f t="shared" ca="1" si="23"/>
        <v>1.1789510106550314</v>
      </c>
      <c r="AO50" s="90">
        <f t="shared" si="24"/>
        <v>1.1921182590673574</v>
      </c>
      <c r="AP50" s="90">
        <f t="shared" si="25"/>
        <v>0.68874404145077706</v>
      </c>
      <c r="AQ50" s="29"/>
      <c r="AR50" s="40" t="e">
        <f t="shared" si="26"/>
        <v>#REF!</v>
      </c>
      <c r="AS50" s="40">
        <f t="shared" ca="1" si="27"/>
        <v>1.1789510106550314</v>
      </c>
      <c r="AT50" s="40">
        <f t="shared" ca="1" si="28"/>
        <v>0.7251992308016828</v>
      </c>
      <c r="AU50" s="64"/>
      <c r="AV50" s="126">
        <f t="shared" si="29"/>
        <v>0.77261894302157008</v>
      </c>
      <c r="AW50" s="29"/>
      <c r="AX50" s="29">
        <f t="shared" si="30"/>
        <v>0.48982766384215487</v>
      </c>
      <c r="AY50" s="29">
        <f t="shared" si="31"/>
        <v>0.63398350282032856</v>
      </c>
      <c r="AZ50" s="29">
        <f t="shared" si="32"/>
        <v>61.196346010682532</v>
      </c>
      <c r="BA50" s="29">
        <f t="shared" si="33"/>
        <v>67.118342226081637</v>
      </c>
      <c r="BB50" s="29">
        <f t="shared" si="34"/>
        <v>0.81701875531544854</v>
      </c>
      <c r="BC50" s="29">
        <f t="shared" si="35"/>
        <v>2.7291346389780521E-2</v>
      </c>
      <c r="BD50" s="29">
        <f t="shared" si="36"/>
        <v>0.37857612224281834</v>
      </c>
      <c r="BE50" s="29">
        <f t="shared" si="37"/>
        <v>0.11468911455549617</v>
      </c>
      <c r="BF50" s="29">
        <f t="shared" si="38"/>
        <v>0</v>
      </c>
      <c r="BG50" s="29">
        <f t="shared" si="39"/>
        <v>0.18087355226724625</v>
      </c>
      <c r="BH50" s="29">
        <f t="shared" si="40"/>
        <v>0.10610335001266108</v>
      </c>
      <c r="BI50" s="29">
        <f t="shared" si="41"/>
        <v>0.2271740866649779</v>
      </c>
      <c r="BJ50" s="29">
        <f t="shared" si="42"/>
        <v>1.8684445199371524E-2</v>
      </c>
      <c r="BK50" s="29">
        <f t="shared" si="43"/>
        <v>0</v>
      </c>
      <c r="BL50" s="29">
        <f t="shared" si="44"/>
        <v>3.9474151667585536E-4</v>
      </c>
      <c r="BM50" s="29">
        <f t="shared" si="45"/>
        <v>0</v>
      </c>
      <c r="BN50" s="29">
        <f t="shared" si="46"/>
        <v>1.8708055141644762</v>
      </c>
      <c r="BO50" s="29">
        <f t="shared" si="47"/>
        <v>0.43672030530674311</v>
      </c>
      <c r="BP50" s="29">
        <f t="shared" si="48"/>
        <v>1.458801900205493E-2</v>
      </c>
      <c r="BQ50" s="29">
        <f t="shared" si="49"/>
        <v>0.20235995638055135</v>
      </c>
      <c r="BR50" s="29">
        <f t="shared" si="50"/>
        <v>6.1304669933431151E-2</v>
      </c>
      <c r="BS50" s="29">
        <f t="shared" si="51"/>
        <v>0</v>
      </c>
      <c r="BT50" s="29">
        <f t="shared" si="52"/>
        <v>9.6682178290471044E-2</v>
      </c>
      <c r="BU50" s="29">
        <f t="shared" si="53"/>
        <v>5.6715328883370372E-2</v>
      </c>
      <c r="BV50" s="29">
        <f t="shared" si="54"/>
        <v>0.12143116157450312</v>
      </c>
      <c r="BW50" s="29">
        <f t="shared" si="55"/>
        <v>9.987379798651181E-3</v>
      </c>
      <c r="BX50" s="29">
        <f t="shared" si="56"/>
        <v>0</v>
      </c>
      <c r="BY50" s="29">
        <f t="shared" si="57"/>
        <v>2.1100083022374005E-4</v>
      </c>
      <c r="BZ50" s="29">
        <f t="shared" si="58"/>
        <v>0</v>
      </c>
      <c r="CA50" s="29">
        <f t="shared" si="59"/>
        <v>1.0000000000000002</v>
      </c>
      <c r="CB50" s="29">
        <f t="shared" si="60"/>
        <v>0.83549279928367315</v>
      </c>
      <c r="CC50" s="29">
        <f t="shared" si="61"/>
        <v>1.55235181299669E-2</v>
      </c>
      <c r="CD50" s="29">
        <f t="shared" si="62"/>
        <v>4.6292209766479339E-2</v>
      </c>
      <c r="CE50" s="29">
        <f t="shared" si="63"/>
        <v>0.26862862996615</v>
      </c>
      <c r="CF50" s="29">
        <f t="shared" si="64"/>
        <v>3.6651982378854628E-3</v>
      </c>
      <c r="CG50" s="29">
        <f t="shared" si="65"/>
        <v>0.54832722978136383</v>
      </c>
      <c r="CH50" s="29">
        <f t="shared" si="66"/>
        <v>3.4951691768876587E-2</v>
      </c>
      <c r="CI50" s="29">
        <f t="shared" si="67"/>
        <v>1.7747975520701399E-3</v>
      </c>
      <c r="CJ50" s="29">
        <f t="shared" si="68"/>
        <v>0</v>
      </c>
      <c r="CK50" s="29">
        <f t="shared" si="69"/>
        <v>0</v>
      </c>
      <c r="CL50" s="29">
        <f t="shared" si="70"/>
        <v>3.2895126389654618E-4</v>
      </c>
      <c r="CM50" s="29">
        <f t="shared" si="71"/>
        <v>1.7549850257503619</v>
      </c>
      <c r="CN50" s="29"/>
      <c r="CO50" s="29">
        <f t="shared" si="72"/>
        <v>0.63931707432281537</v>
      </c>
      <c r="CP50" s="29"/>
      <c r="CQ50" s="29">
        <f t="shared" si="73"/>
        <v>1.6709855985673463</v>
      </c>
      <c r="CR50" s="29">
        <f t="shared" si="74"/>
        <v>3.10470362599338E-2</v>
      </c>
      <c r="CS50" s="29">
        <f t="shared" si="75"/>
        <v>0.138876629299438</v>
      </c>
      <c r="CT50" s="29">
        <f t="shared" si="76"/>
        <v>0.26862862996615</v>
      </c>
      <c r="CU50" s="29">
        <f t="shared" si="77"/>
        <v>3.6651982378854628E-3</v>
      </c>
      <c r="CV50" s="29">
        <f t="shared" si="78"/>
        <v>0.54832722978136383</v>
      </c>
      <c r="CW50" s="29">
        <f t="shared" si="79"/>
        <v>3.4951691768876587E-2</v>
      </c>
      <c r="CX50" s="29">
        <f t="shared" si="80"/>
        <v>1.7747975520701399E-3</v>
      </c>
      <c r="CY50" s="29">
        <f t="shared" si="81"/>
        <v>0</v>
      </c>
      <c r="CZ50" s="29">
        <f t="shared" si="82"/>
        <v>0</v>
      </c>
      <c r="DA50" s="29">
        <f t="shared" si="83"/>
        <v>9.8685379168963853E-4</v>
      </c>
      <c r="DB50" s="29">
        <f t="shared" si="84"/>
        <v>2.699243665224754</v>
      </c>
      <c r="DC50" s="29">
        <f t="shared" si="85"/>
        <v>2.2228448944050432</v>
      </c>
      <c r="DD50" s="29">
        <f t="shared" si="86"/>
        <v>1.8571709031998904</v>
      </c>
      <c r="DE50" s="29">
        <f t="shared" si="87"/>
        <v>3.4506373018401044E-2</v>
      </c>
      <c r="DF50" s="29">
        <f t="shared" si="88"/>
        <v>0.20580080426029176</v>
      </c>
      <c r="DG50" s="29">
        <f t="shared" si="89"/>
        <v>1.8916772762182914</v>
      </c>
      <c r="DH50" s="29">
        <f t="shared" si="90"/>
        <v>0.14282909680010958</v>
      </c>
      <c r="DI50" s="29">
        <f t="shared" si="91"/>
        <v>6.2971707460182186E-2</v>
      </c>
      <c r="DJ50" s="29">
        <f t="shared" si="92"/>
        <v>0.59711977861127807</v>
      </c>
      <c r="DK50" s="29">
        <f t="shared" si="93"/>
        <v>8.1471671900660621E-3</v>
      </c>
      <c r="DL50" s="29">
        <f t="shared" si="94"/>
        <v>1.2188463831827656</v>
      </c>
      <c r="DM50" s="29">
        <f t="shared" si="95"/>
        <v>7.769218959926609E-2</v>
      </c>
      <c r="DN50" s="29">
        <f t="shared" si="96"/>
        <v>7.8901993544433589E-3</v>
      </c>
      <c r="DO50" s="29">
        <f t="shared" si="97"/>
        <v>0</v>
      </c>
      <c r="DP50" s="29">
        <f t="shared" si="98"/>
        <v>0</v>
      </c>
      <c r="DQ50" s="29">
        <f t="shared" si="99"/>
        <v>1.4624152749210474E-3</v>
      </c>
      <c r="DR50" s="31">
        <f t="shared" si="100"/>
        <v>4.0086362136913234</v>
      </c>
      <c r="DS50" s="29"/>
      <c r="DT50" s="29">
        <f t="shared" si="101"/>
        <v>7.8901993544433589E-3</v>
      </c>
      <c r="DU50" s="29">
        <f t="shared" si="102"/>
        <v>3.4506373018401044E-2</v>
      </c>
      <c r="DV50" s="29">
        <f t="shared" si="103"/>
        <v>1.4624152749210474E-3</v>
      </c>
      <c r="DW50" s="31">
        <f t="shared" si="104"/>
        <v>5.3619092830817783E-2</v>
      </c>
      <c r="DX50" s="29">
        <f t="shared" si="105"/>
        <v>7.769218959926609E-2</v>
      </c>
      <c r="DY50" s="29">
        <f t="shared" si="106"/>
        <v>0.82914783676781245</v>
      </c>
      <c r="DZ50" s="29">
        <f t="shared" si="107"/>
        <v>1.0043181068456617</v>
      </c>
      <c r="EA50" s="29">
        <f t="shared" si="108"/>
        <v>5.1600548135538418</v>
      </c>
      <c r="EB50" s="29">
        <f t="shared" si="109"/>
        <v>2.9432701563489965</v>
      </c>
      <c r="EC50" s="29"/>
      <c r="ED50" s="29"/>
      <c r="EE50" s="29">
        <f t="shared" si="110"/>
        <v>0.43672030530674311</v>
      </c>
      <c r="EF50" s="29">
        <f t="shared" si="111"/>
        <v>0.21470217710727257</v>
      </c>
      <c r="EG50" s="29">
        <f t="shared" si="112"/>
        <v>-0.89421079063030506</v>
      </c>
      <c r="EH50" s="29">
        <f t="shared" si="113"/>
        <v>4.2508668124116804</v>
      </c>
      <c r="EI50" s="29" t="e">
        <f>125.9*1000/8.3144+(#REF!*10^9-10^5)*6.5*(10^-6)/8.3144</f>
        <v>#REF!</v>
      </c>
      <c r="EJ50" s="29">
        <f t="shared" si="114"/>
        <v>10.266703996755197</v>
      </c>
      <c r="EK50" s="29" t="e">
        <f t="shared" si="115"/>
        <v>#REF!</v>
      </c>
      <c r="EL50" s="29" t="e">
        <f>#REF!</f>
        <v>#REF!</v>
      </c>
      <c r="EM50" s="29" t="e">
        <f>1/(0.000407-0.0000329*#REF!+0.00001202*P50+0.000056662*EA50-0.000306214*BT50-0.0006176*BW50+0.00018946*BT50/(BT50+BR50)+0.00025746*DJ50)</f>
        <v>#REF!</v>
      </c>
      <c r="EN50" s="29"/>
      <c r="EO50" s="29" t="e">
        <f t="shared" si="116"/>
        <v>#REF!</v>
      </c>
      <c r="EP50" s="29" t="e">
        <f>#REF!</f>
        <v>#REF!</v>
      </c>
      <c r="EQ50" s="31" t="e">
        <f t="shared" si="117"/>
        <v>#REF!</v>
      </c>
      <c r="ER50" s="31" t="e">
        <f>2064.1+31.52*DF50-12.28*DM50-289.6*DQ50+1.544*LN(DQ50)-177.24*(DF50-0.17145)^2-371.87*(DF50-0.17145)*(DM50-0.07365)+0.321067*#REF!-343.43*LN(#REF!)</f>
        <v>#REF!</v>
      </c>
      <c r="ES50" s="31" t="e">
        <f t="shared" si="118"/>
        <v>#REF!</v>
      </c>
      <c r="ET50" s="31">
        <f t="shared" si="119"/>
        <v>0.61196346010682534</v>
      </c>
      <c r="EU50" s="31" t="e">
        <f>(5573.8+587.9*#REF!-61*#REF!^2)/(5.3-0.633*LN(ET50)-3.97*EF50+0.06*EG50+24.7*BU50^2+0.081*P50+0.156*#REF!)</f>
        <v>#REF!</v>
      </c>
    </row>
    <row r="51" spans="4:151">
      <c r="D51">
        <v>48.5</v>
      </c>
      <c r="E51">
        <v>1.72</v>
      </c>
      <c r="F51">
        <v>10.93</v>
      </c>
      <c r="G51">
        <v>11.78</v>
      </c>
      <c r="H51">
        <v>0.09</v>
      </c>
      <c r="I51">
        <v>16.059999999999999</v>
      </c>
      <c r="J51">
        <v>8.5500000000000007</v>
      </c>
      <c r="K51">
        <v>1.59</v>
      </c>
      <c r="L51">
        <v>0.22</v>
      </c>
      <c r="M51" s="30">
        <v>0</v>
      </c>
      <c r="N51">
        <v>0.01</v>
      </c>
      <c r="O51">
        <v>0.23</v>
      </c>
      <c r="P51">
        <v>0</v>
      </c>
      <c r="S51">
        <v>50.2</v>
      </c>
      <c r="T51">
        <v>1.24</v>
      </c>
      <c r="U51">
        <v>4.72</v>
      </c>
      <c r="V51">
        <v>19.3</v>
      </c>
      <c r="W51">
        <v>0.26</v>
      </c>
      <c r="X51">
        <v>22.1</v>
      </c>
      <c r="Y51">
        <v>1.96</v>
      </c>
      <c r="Z51">
        <v>0.11</v>
      </c>
      <c r="AA51">
        <v>0</v>
      </c>
      <c r="AB51" s="30">
        <v>0</v>
      </c>
      <c r="AC51">
        <v>0.05</v>
      </c>
      <c r="AD51" s="30">
        <v>0</v>
      </c>
      <c r="AF51" s="29">
        <f t="shared" si="15"/>
        <v>0.31481201105974066</v>
      </c>
      <c r="AG51" s="29">
        <f t="shared" si="16"/>
        <v>0.87578636489766859</v>
      </c>
      <c r="AH51" s="7" t="str">
        <f t="shared" si="17"/>
        <v/>
      </c>
      <c r="AI51" s="29" t="str">
        <f t="shared" si="18"/>
        <v/>
      </c>
      <c r="AJ51" s="40" t="e">
        <f t="shared" si="19"/>
        <v>#REF!</v>
      </c>
      <c r="AK51" s="41">
        <f t="shared" ca="1" si="20"/>
        <v>1289.6925975330532</v>
      </c>
      <c r="AL51" s="40">
        <f t="shared" ca="1" si="21"/>
        <v>1474.6029648269298</v>
      </c>
      <c r="AM51" s="94">
        <f t="shared" ca="1" si="22"/>
        <v>1289.6925975330532</v>
      </c>
      <c r="AN51" s="94">
        <f t="shared" ca="1" si="23"/>
        <v>1.9656909773363769</v>
      </c>
      <c r="AO51" s="90">
        <f t="shared" si="24"/>
        <v>2.1425275562671549</v>
      </c>
      <c r="AP51" s="90">
        <f t="shared" si="25"/>
        <v>1.2844797804208601</v>
      </c>
      <c r="AQ51" s="29"/>
      <c r="AR51" s="40" t="e">
        <f t="shared" si="26"/>
        <v>#REF!</v>
      </c>
      <c r="AS51" s="40">
        <f t="shared" ca="1" si="27"/>
        <v>1.9656909773363769</v>
      </c>
      <c r="AT51" s="40">
        <f t="shared" ca="1" si="28"/>
        <v>1.3301239577119408</v>
      </c>
      <c r="AU51" s="64"/>
      <c r="AV51" s="126">
        <f t="shared" si="29"/>
        <v>1.1905983759574092</v>
      </c>
      <c r="AW51" s="29"/>
      <c r="AX51" s="29">
        <f t="shared" si="30"/>
        <v>0.48982766384215487</v>
      </c>
      <c r="AY51" s="29">
        <f t="shared" si="31"/>
        <v>0.41141301192206337</v>
      </c>
      <c r="AZ51" s="29">
        <f t="shared" si="32"/>
        <v>70.847693851391796</v>
      </c>
      <c r="BA51" s="29">
        <f t="shared" si="33"/>
        <v>67.118342226081637</v>
      </c>
      <c r="BB51" s="29">
        <f t="shared" si="34"/>
        <v>0.80719921843143716</v>
      </c>
      <c r="BC51" s="29">
        <f t="shared" si="35"/>
        <v>2.1532621922212152E-2</v>
      </c>
      <c r="BD51" s="29">
        <f t="shared" si="36"/>
        <v>0.21439570031678779</v>
      </c>
      <c r="BE51" s="29">
        <f t="shared" si="37"/>
        <v>0.16396089435239622</v>
      </c>
      <c r="BF51" s="29">
        <f t="shared" si="38"/>
        <v>1.2687224669603525E-3</v>
      </c>
      <c r="BG51" s="29">
        <f t="shared" si="39"/>
        <v>0.39846766109903631</v>
      </c>
      <c r="BH51" s="29">
        <f t="shared" si="40"/>
        <v>0.15246783909382391</v>
      </c>
      <c r="BI51" s="29">
        <f t="shared" si="41"/>
        <v>5.1307783778027687E-2</v>
      </c>
      <c r="BJ51" s="29">
        <f t="shared" si="42"/>
        <v>4.6711112998428809E-3</v>
      </c>
      <c r="BK51" s="29">
        <f t="shared" si="43"/>
        <v>0</v>
      </c>
      <c r="BL51" s="29">
        <f t="shared" si="44"/>
        <v>1.3158050555861847E-4</v>
      </c>
      <c r="BM51" s="29">
        <f t="shared" si="45"/>
        <v>3.2408744724772257E-3</v>
      </c>
      <c r="BN51" s="29">
        <f t="shared" si="46"/>
        <v>1.8186440077385602</v>
      </c>
      <c r="BO51" s="29">
        <f t="shared" si="47"/>
        <v>0.44384674240626665</v>
      </c>
      <c r="BP51" s="29">
        <f t="shared" si="48"/>
        <v>1.1839932296033816E-2</v>
      </c>
      <c r="BQ51" s="29">
        <f t="shared" si="49"/>
        <v>0.11788766762736796</v>
      </c>
      <c r="BR51" s="29">
        <f t="shared" si="50"/>
        <v>9.0155573963195595E-2</v>
      </c>
      <c r="BS51" s="29">
        <f t="shared" si="51"/>
        <v>6.976200188501862E-4</v>
      </c>
      <c r="BT51" s="29">
        <f t="shared" si="52"/>
        <v>0.21910151706629008</v>
      </c>
      <c r="BU51" s="29">
        <f t="shared" si="53"/>
        <v>8.3836000033571154E-2</v>
      </c>
      <c r="BV51" s="29">
        <f t="shared" si="54"/>
        <v>2.8212109439619069E-2</v>
      </c>
      <c r="BW51" s="29">
        <f t="shared" si="55"/>
        <v>2.5684583018813533E-3</v>
      </c>
      <c r="BX51" s="29">
        <f t="shared" si="56"/>
        <v>0</v>
      </c>
      <c r="BY51" s="29">
        <f t="shared" si="57"/>
        <v>7.2350886154039373E-5</v>
      </c>
      <c r="BZ51" s="29">
        <f t="shared" si="58"/>
        <v>1.7820279607701644E-3</v>
      </c>
      <c r="CA51" s="29">
        <f t="shared" si="59"/>
        <v>1.0000000000000002</v>
      </c>
      <c r="CB51" s="29">
        <f t="shared" si="60"/>
        <v>0.83549279928367315</v>
      </c>
      <c r="CC51" s="29">
        <f t="shared" si="61"/>
        <v>1.55235181299669E-2</v>
      </c>
      <c r="CD51" s="29">
        <f t="shared" si="62"/>
        <v>4.6292209766479339E-2</v>
      </c>
      <c r="CE51" s="29">
        <f t="shared" si="63"/>
        <v>0.26862862996615</v>
      </c>
      <c r="CF51" s="29">
        <f t="shared" si="64"/>
        <v>3.6651982378854628E-3</v>
      </c>
      <c r="CG51" s="29">
        <f t="shared" si="65"/>
        <v>0.54832722978136383</v>
      </c>
      <c r="CH51" s="29">
        <f t="shared" si="66"/>
        <v>3.4951691768876587E-2</v>
      </c>
      <c r="CI51" s="29">
        <f t="shared" si="67"/>
        <v>1.7747975520701399E-3</v>
      </c>
      <c r="CJ51" s="29">
        <f t="shared" si="68"/>
        <v>0</v>
      </c>
      <c r="CK51" s="29">
        <f t="shared" si="69"/>
        <v>0</v>
      </c>
      <c r="CL51" s="29">
        <f t="shared" si="70"/>
        <v>3.2895126389654618E-4</v>
      </c>
      <c r="CM51" s="29">
        <f t="shared" si="71"/>
        <v>1.7549850257503619</v>
      </c>
      <c r="CN51" s="29"/>
      <c r="CO51" s="29">
        <f t="shared" si="72"/>
        <v>0.63931707432281537</v>
      </c>
      <c r="CP51" s="29"/>
      <c r="CQ51" s="29">
        <f t="shared" si="73"/>
        <v>1.6709855985673463</v>
      </c>
      <c r="CR51" s="29">
        <f t="shared" si="74"/>
        <v>3.10470362599338E-2</v>
      </c>
      <c r="CS51" s="29">
        <f t="shared" si="75"/>
        <v>0.138876629299438</v>
      </c>
      <c r="CT51" s="29">
        <f t="shared" si="76"/>
        <v>0.26862862996615</v>
      </c>
      <c r="CU51" s="29">
        <f t="shared" si="77"/>
        <v>3.6651982378854628E-3</v>
      </c>
      <c r="CV51" s="29">
        <f t="shared" si="78"/>
        <v>0.54832722978136383</v>
      </c>
      <c r="CW51" s="29">
        <f t="shared" si="79"/>
        <v>3.4951691768876587E-2</v>
      </c>
      <c r="CX51" s="29">
        <f t="shared" si="80"/>
        <v>1.7747975520701399E-3</v>
      </c>
      <c r="CY51" s="29">
        <f t="shared" si="81"/>
        <v>0</v>
      </c>
      <c r="CZ51" s="29">
        <f t="shared" si="82"/>
        <v>0</v>
      </c>
      <c r="DA51" s="29">
        <f t="shared" si="83"/>
        <v>9.8685379168963853E-4</v>
      </c>
      <c r="DB51" s="29">
        <f t="shared" si="84"/>
        <v>2.699243665224754</v>
      </c>
      <c r="DC51" s="29">
        <f t="shared" si="85"/>
        <v>2.2228448944050432</v>
      </c>
      <c r="DD51" s="29">
        <f t="shared" si="86"/>
        <v>1.8571709031998904</v>
      </c>
      <c r="DE51" s="29">
        <f t="shared" si="87"/>
        <v>3.4506373018401044E-2</v>
      </c>
      <c r="DF51" s="29">
        <f t="shared" si="88"/>
        <v>0.20580080426029176</v>
      </c>
      <c r="DG51" s="29">
        <f t="shared" si="89"/>
        <v>1.8916772762182914</v>
      </c>
      <c r="DH51" s="29">
        <f t="shared" si="90"/>
        <v>0.14282909680010958</v>
      </c>
      <c r="DI51" s="29">
        <f t="shared" si="91"/>
        <v>6.2971707460182186E-2</v>
      </c>
      <c r="DJ51" s="29">
        <f t="shared" si="92"/>
        <v>0.59711977861127807</v>
      </c>
      <c r="DK51" s="29">
        <f t="shared" si="93"/>
        <v>8.1471671900660621E-3</v>
      </c>
      <c r="DL51" s="29">
        <f t="shared" si="94"/>
        <v>1.2188463831827656</v>
      </c>
      <c r="DM51" s="29">
        <f t="shared" si="95"/>
        <v>7.769218959926609E-2</v>
      </c>
      <c r="DN51" s="29">
        <f t="shared" si="96"/>
        <v>7.8901993544433589E-3</v>
      </c>
      <c r="DO51" s="29">
        <f t="shared" si="97"/>
        <v>0</v>
      </c>
      <c r="DP51" s="29">
        <f t="shared" si="98"/>
        <v>0</v>
      </c>
      <c r="DQ51" s="29">
        <f t="shared" si="99"/>
        <v>1.4624152749210474E-3</v>
      </c>
      <c r="DR51" s="31">
        <f t="shared" si="100"/>
        <v>4.0086362136913234</v>
      </c>
      <c r="DS51" s="29"/>
      <c r="DT51" s="29">
        <f t="shared" si="101"/>
        <v>7.8901993544433589E-3</v>
      </c>
      <c r="DU51" s="29">
        <f t="shared" si="102"/>
        <v>3.4506373018401044E-2</v>
      </c>
      <c r="DV51" s="29">
        <f t="shared" si="103"/>
        <v>1.4624152749210474E-3</v>
      </c>
      <c r="DW51" s="31">
        <f t="shared" si="104"/>
        <v>5.3619092830817783E-2</v>
      </c>
      <c r="DX51" s="29">
        <f t="shared" si="105"/>
        <v>7.769218959926609E-2</v>
      </c>
      <c r="DY51" s="29">
        <f t="shared" si="106"/>
        <v>0.82914783676781245</v>
      </c>
      <c r="DZ51" s="29">
        <f t="shared" si="107"/>
        <v>1.0043181068456617</v>
      </c>
      <c r="EA51" s="29">
        <f t="shared" si="108"/>
        <v>3.7798532646292489</v>
      </c>
      <c r="EB51" s="29">
        <f t="shared" si="109"/>
        <v>3.3338011260355902</v>
      </c>
      <c r="EC51" s="29"/>
      <c r="ED51" s="29"/>
      <c r="EE51" s="29">
        <f t="shared" si="110"/>
        <v>0.44384674240626665</v>
      </c>
      <c r="EF51" s="29">
        <f t="shared" si="111"/>
        <v>0.39379071108190705</v>
      </c>
      <c r="EG51" s="29">
        <f t="shared" si="112"/>
        <v>-0.52239962298882758</v>
      </c>
      <c r="EH51" s="29">
        <f t="shared" si="113"/>
        <v>1.9898873653444311</v>
      </c>
      <c r="EI51" s="29" t="e">
        <f>125.9*1000/8.3144+(#REF!*10^9-10^5)*6.5*(10^-6)/8.3144</f>
        <v>#REF!</v>
      </c>
      <c r="EJ51" s="29">
        <f t="shared" si="114"/>
        <v>9.5899385326328908</v>
      </c>
      <c r="EK51" s="29" t="e">
        <f t="shared" si="115"/>
        <v>#REF!</v>
      </c>
      <c r="EL51" s="29" t="e">
        <f>#REF!</f>
        <v>#REF!</v>
      </c>
      <c r="EM51" s="29" t="e">
        <f>1/(0.000407-0.0000329*#REF!+0.00001202*P51+0.000056662*EA51-0.000306214*BT51-0.0006176*BW51+0.00018946*BT51/(BT51+BR51)+0.00025746*DJ51)</f>
        <v>#REF!</v>
      </c>
      <c r="EN51" s="29"/>
      <c r="EO51" s="29" t="e">
        <f t="shared" si="116"/>
        <v>#REF!</v>
      </c>
      <c r="EP51" s="29" t="e">
        <f>#REF!</f>
        <v>#REF!</v>
      </c>
      <c r="EQ51" s="31" t="e">
        <f t="shared" si="117"/>
        <v>#REF!</v>
      </c>
      <c r="ER51" s="31" t="e">
        <f>2064.1+31.52*DF51-12.28*DM51-289.6*DQ51+1.544*LN(DQ51)-177.24*(DF51-0.17145)^2-371.87*(DF51-0.17145)*(DM51-0.07365)+0.321067*#REF!-343.43*LN(#REF!)</f>
        <v>#REF!</v>
      </c>
      <c r="ES51" s="31" t="e">
        <f t="shared" si="118"/>
        <v>#REF!</v>
      </c>
      <c r="ET51" s="31">
        <f t="shared" si="119"/>
        <v>0.70847693851391802</v>
      </c>
      <c r="EU51" s="31" t="e">
        <f>(5573.8+587.9*#REF!-61*#REF!^2)/(5.3-0.633*LN(ET51)-3.97*EF51+0.06*EG51+24.7*BU51^2+0.081*P51+0.156*#REF!)</f>
        <v>#REF!</v>
      </c>
    </row>
    <row r="52" spans="4:151">
      <c r="D52">
        <v>45.3</v>
      </c>
      <c r="E52">
        <v>3.6</v>
      </c>
      <c r="F52">
        <v>14.48</v>
      </c>
      <c r="G52">
        <v>13.8</v>
      </c>
      <c r="H52">
        <v>0.15</v>
      </c>
      <c r="I52">
        <v>9.8000000000000007</v>
      </c>
      <c r="J52">
        <v>9</v>
      </c>
      <c r="K52">
        <v>2.8</v>
      </c>
      <c r="L52">
        <v>0.59</v>
      </c>
      <c r="M52" s="30">
        <v>0</v>
      </c>
      <c r="N52">
        <v>0</v>
      </c>
      <c r="O52">
        <v>0.48</v>
      </c>
      <c r="P52">
        <v>0</v>
      </c>
      <c r="S52">
        <v>50.2</v>
      </c>
      <c r="T52">
        <v>1.24</v>
      </c>
      <c r="U52">
        <v>4.72</v>
      </c>
      <c r="V52">
        <v>19.3</v>
      </c>
      <c r="W52">
        <v>0.26</v>
      </c>
      <c r="X52">
        <v>22.1</v>
      </c>
      <c r="Y52">
        <v>1.96</v>
      </c>
      <c r="Z52">
        <v>0.11</v>
      </c>
      <c r="AA52">
        <v>0</v>
      </c>
      <c r="AB52" s="30">
        <v>0</v>
      </c>
      <c r="AC52">
        <v>0.05</v>
      </c>
      <c r="AD52" s="30">
        <v>0</v>
      </c>
      <c r="AF52" s="29">
        <f t="shared" si="15"/>
        <v>0.323312888001273</v>
      </c>
      <c r="AG52" s="29">
        <f t="shared" si="16"/>
        <v>0.29685892654394319</v>
      </c>
      <c r="AH52" s="7" t="str">
        <f t="shared" si="17"/>
        <v/>
      </c>
      <c r="AI52" s="29" t="str">
        <f t="shared" si="18"/>
        <v/>
      </c>
      <c r="AJ52" s="40" t="e">
        <f t="shared" si="19"/>
        <v>#REF!</v>
      </c>
      <c r="AK52" s="41">
        <f t="shared" ca="1" si="20"/>
        <v>1219.1760784293356</v>
      </c>
      <c r="AL52" s="40">
        <f t="shared" ca="1" si="21"/>
        <v>1333.5479422272153</v>
      </c>
      <c r="AM52" s="94">
        <f t="shared" ca="1" si="22"/>
        <v>1219.1760784293356</v>
      </c>
      <c r="AN52" s="94">
        <f t="shared" ca="1" si="23"/>
        <v>1.4363632893930962</v>
      </c>
      <c r="AO52" s="90">
        <f t="shared" si="24"/>
        <v>1.2938146574585634</v>
      </c>
      <c r="AP52" s="90">
        <f t="shared" si="25"/>
        <v>0.94770055248618768</v>
      </c>
      <c r="AQ52" s="29"/>
      <c r="AR52" s="40" t="e">
        <f t="shared" si="26"/>
        <v>#REF!</v>
      </c>
      <c r="AS52" s="40">
        <f t="shared" ca="1" si="27"/>
        <v>1.4363632893930962</v>
      </c>
      <c r="AT52" s="40">
        <f t="shared" ca="1" si="28"/>
        <v>0.99743410843403701</v>
      </c>
      <c r="AU52" s="64"/>
      <c r="AV52" s="126">
        <f t="shared" si="29"/>
        <v>0.62017181454521619</v>
      </c>
      <c r="AW52" s="29"/>
      <c r="AX52" s="29">
        <f t="shared" si="30"/>
        <v>0.48982766384215487</v>
      </c>
      <c r="AY52" s="29">
        <f t="shared" si="31"/>
        <v>0.78982574240552161</v>
      </c>
      <c r="AZ52" s="29">
        <f t="shared" si="32"/>
        <v>55.867433750295881</v>
      </c>
      <c r="BA52" s="29">
        <f t="shared" si="33"/>
        <v>67.118342226081637</v>
      </c>
      <c r="BB52" s="29">
        <f t="shared" si="34"/>
        <v>0.75394071329781653</v>
      </c>
      <c r="BC52" s="29">
        <f t="shared" si="35"/>
        <v>4.5068278441839388E-2</v>
      </c>
      <c r="BD52" s="29">
        <f t="shared" si="36"/>
        <v>0.28403016839772072</v>
      </c>
      <c r="BE52" s="29">
        <f t="shared" si="37"/>
        <v>0.19207642971672903</v>
      </c>
      <c r="BF52" s="29">
        <f t="shared" si="38"/>
        <v>2.1145374449339205E-3</v>
      </c>
      <c r="BG52" s="29">
        <f t="shared" si="39"/>
        <v>0.24314963130576314</v>
      </c>
      <c r="BH52" s="29">
        <f t="shared" si="40"/>
        <v>0.16049246220402516</v>
      </c>
      <c r="BI52" s="29">
        <f t="shared" si="41"/>
        <v>9.0353329923570758E-2</v>
      </c>
      <c r="BJ52" s="29">
        <f t="shared" si="42"/>
        <v>1.2527071213214998E-2</v>
      </c>
      <c r="BK52" s="29">
        <f t="shared" si="43"/>
        <v>0</v>
      </c>
      <c r="BL52" s="29">
        <f t="shared" si="44"/>
        <v>0</v>
      </c>
      <c r="BM52" s="29">
        <f t="shared" si="45"/>
        <v>6.7635641164742093E-3</v>
      </c>
      <c r="BN52" s="29">
        <f t="shared" si="46"/>
        <v>1.7905161860620877</v>
      </c>
      <c r="BO52" s="29">
        <f t="shared" si="47"/>
        <v>0.42107450307722211</v>
      </c>
      <c r="BP52" s="29">
        <f t="shared" si="48"/>
        <v>2.5170550700777974E-2</v>
      </c>
      <c r="BQ52" s="29">
        <f t="shared" si="49"/>
        <v>0.15863032716972697</v>
      </c>
      <c r="BR52" s="29">
        <f t="shared" si="50"/>
        <v>0.10727433307328316</v>
      </c>
      <c r="BS52" s="29">
        <f t="shared" si="51"/>
        <v>1.1809652777194147E-3</v>
      </c>
      <c r="BT52" s="29">
        <f t="shared" si="52"/>
        <v>0.13579862231825238</v>
      </c>
      <c r="BU52" s="29">
        <f t="shared" si="53"/>
        <v>8.9634745250194534E-2</v>
      </c>
      <c r="BV52" s="29">
        <f t="shared" si="54"/>
        <v>5.0462168746034264E-2</v>
      </c>
      <c r="BW52" s="29">
        <f t="shared" si="55"/>
        <v>6.9963462551913573E-3</v>
      </c>
      <c r="BX52" s="29">
        <f t="shared" si="56"/>
        <v>0</v>
      </c>
      <c r="BY52" s="29">
        <f t="shared" si="57"/>
        <v>0</v>
      </c>
      <c r="BZ52" s="29">
        <f t="shared" si="58"/>
        <v>3.7774381315979215E-3</v>
      </c>
      <c r="CA52" s="29">
        <f t="shared" si="59"/>
        <v>1</v>
      </c>
      <c r="CB52" s="29">
        <f t="shared" si="60"/>
        <v>0.83549279928367315</v>
      </c>
      <c r="CC52" s="29">
        <f t="shared" si="61"/>
        <v>1.55235181299669E-2</v>
      </c>
      <c r="CD52" s="29">
        <f t="shared" si="62"/>
        <v>4.6292209766479339E-2</v>
      </c>
      <c r="CE52" s="29">
        <f t="shared" si="63"/>
        <v>0.26862862996615</v>
      </c>
      <c r="CF52" s="29">
        <f t="shared" si="64"/>
        <v>3.6651982378854628E-3</v>
      </c>
      <c r="CG52" s="29">
        <f t="shared" si="65"/>
        <v>0.54832722978136383</v>
      </c>
      <c r="CH52" s="29">
        <f t="shared" si="66"/>
        <v>3.4951691768876587E-2</v>
      </c>
      <c r="CI52" s="29">
        <f t="shared" si="67"/>
        <v>1.7747975520701399E-3</v>
      </c>
      <c r="CJ52" s="29">
        <f t="shared" si="68"/>
        <v>0</v>
      </c>
      <c r="CK52" s="29">
        <f t="shared" si="69"/>
        <v>0</v>
      </c>
      <c r="CL52" s="29">
        <f t="shared" si="70"/>
        <v>3.2895126389654618E-4</v>
      </c>
      <c r="CM52" s="29">
        <f t="shared" si="71"/>
        <v>1.7549850257503619</v>
      </c>
      <c r="CN52" s="29"/>
      <c r="CO52" s="29">
        <f t="shared" si="72"/>
        <v>0.63931707432281537</v>
      </c>
      <c r="CP52" s="29"/>
      <c r="CQ52" s="29">
        <f t="shared" si="73"/>
        <v>1.6709855985673463</v>
      </c>
      <c r="CR52" s="29">
        <f t="shared" si="74"/>
        <v>3.10470362599338E-2</v>
      </c>
      <c r="CS52" s="29">
        <f t="shared" si="75"/>
        <v>0.138876629299438</v>
      </c>
      <c r="CT52" s="29">
        <f t="shared" si="76"/>
        <v>0.26862862996615</v>
      </c>
      <c r="CU52" s="29">
        <f t="shared" si="77"/>
        <v>3.6651982378854628E-3</v>
      </c>
      <c r="CV52" s="29">
        <f t="shared" si="78"/>
        <v>0.54832722978136383</v>
      </c>
      <c r="CW52" s="29">
        <f t="shared" si="79"/>
        <v>3.4951691768876587E-2</v>
      </c>
      <c r="CX52" s="29">
        <f t="shared" si="80"/>
        <v>1.7747975520701399E-3</v>
      </c>
      <c r="CY52" s="29">
        <f t="shared" si="81"/>
        <v>0</v>
      </c>
      <c r="CZ52" s="29">
        <f t="shared" si="82"/>
        <v>0</v>
      </c>
      <c r="DA52" s="29">
        <f t="shared" si="83"/>
        <v>9.8685379168963853E-4</v>
      </c>
      <c r="DB52" s="29">
        <f t="shared" si="84"/>
        <v>2.699243665224754</v>
      </c>
      <c r="DC52" s="29">
        <f t="shared" si="85"/>
        <v>2.2228448944050432</v>
      </c>
      <c r="DD52" s="29">
        <f t="shared" si="86"/>
        <v>1.8571709031998904</v>
      </c>
      <c r="DE52" s="29">
        <f t="shared" si="87"/>
        <v>3.4506373018401044E-2</v>
      </c>
      <c r="DF52" s="29">
        <f t="shared" si="88"/>
        <v>0.20580080426029176</v>
      </c>
      <c r="DG52" s="29">
        <f t="shared" si="89"/>
        <v>1.8916772762182914</v>
      </c>
      <c r="DH52" s="29">
        <f t="shared" si="90"/>
        <v>0.14282909680010958</v>
      </c>
      <c r="DI52" s="29">
        <f t="shared" si="91"/>
        <v>6.2971707460182186E-2</v>
      </c>
      <c r="DJ52" s="29">
        <f t="shared" si="92"/>
        <v>0.59711977861127807</v>
      </c>
      <c r="DK52" s="29">
        <f t="shared" si="93"/>
        <v>8.1471671900660621E-3</v>
      </c>
      <c r="DL52" s="29">
        <f t="shared" si="94"/>
        <v>1.2188463831827656</v>
      </c>
      <c r="DM52" s="29">
        <f t="shared" si="95"/>
        <v>7.769218959926609E-2</v>
      </c>
      <c r="DN52" s="29">
        <f t="shared" si="96"/>
        <v>7.8901993544433589E-3</v>
      </c>
      <c r="DO52" s="29">
        <f t="shared" si="97"/>
        <v>0</v>
      </c>
      <c r="DP52" s="29">
        <f t="shared" si="98"/>
        <v>0</v>
      </c>
      <c r="DQ52" s="29">
        <f t="shared" si="99"/>
        <v>1.4624152749210474E-3</v>
      </c>
      <c r="DR52" s="31">
        <f t="shared" si="100"/>
        <v>4.0086362136913234</v>
      </c>
      <c r="DS52" s="29"/>
      <c r="DT52" s="29">
        <f t="shared" si="101"/>
        <v>7.8901993544433589E-3</v>
      </c>
      <c r="DU52" s="29">
        <f t="shared" si="102"/>
        <v>3.4506373018401044E-2</v>
      </c>
      <c r="DV52" s="29">
        <f t="shared" si="103"/>
        <v>1.4624152749210474E-3</v>
      </c>
      <c r="DW52" s="31">
        <f t="shared" si="104"/>
        <v>5.3619092830817783E-2</v>
      </c>
      <c r="DX52" s="29">
        <f t="shared" si="105"/>
        <v>7.769218959926609E-2</v>
      </c>
      <c r="DY52" s="29">
        <f t="shared" si="106"/>
        <v>0.82914783676781245</v>
      </c>
      <c r="DZ52" s="29">
        <f t="shared" si="107"/>
        <v>1.0043181068456617</v>
      </c>
      <c r="EA52" s="29">
        <f t="shared" si="108"/>
        <v>4.3616280523895465</v>
      </c>
      <c r="EB52" s="29">
        <f t="shared" si="109"/>
        <v>3.0309999057289825</v>
      </c>
      <c r="EC52" s="29"/>
      <c r="ED52" s="29"/>
      <c r="EE52" s="29">
        <f t="shared" si="110"/>
        <v>0.42107450307722211</v>
      </c>
      <c r="EF52" s="29">
        <f t="shared" si="111"/>
        <v>0.33388866591944949</v>
      </c>
      <c r="EG52" s="29">
        <f t="shared" si="112"/>
        <v>-0.78298376218222498</v>
      </c>
      <c r="EH52" s="29">
        <f t="shared" si="113"/>
        <v>2.8900702601971009</v>
      </c>
      <c r="EI52" s="29" t="e">
        <f>125.9*1000/8.3144+(#REF!*10^9-10^5)*6.5*(10^-6)/8.3144</f>
        <v>#REF!</v>
      </c>
      <c r="EJ52" s="29">
        <f t="shared" si="114"/>
        <v>10.266904272484517</v>
      </c>
      <c r="EK52" s="29" t="e">
        <f t="shared" si="115"/>
        <v>#REF!</v>
      </c>
      <c r="EL52" s="29" t="e">
        <f>#REF!</f>
        <v>#REF!</v>
      </c>
      <c r="EM52" s="29" t="e">
        <f>1/(0.000407-0.0000329*#REF!+0.00001202*P52+0.000056662*EA52-0.000306214*BT52-0.0006176*BW52+0.00018946*BT52/(BT52+BR52)+0.00025746*DJ52)</f>
        <v>#REF!</v>
      </c>
      <c r="EN52" s="29"/>
      <c r="EO52" s="29" t="e">
        <f t="shared" si="116"/>
        <v>#REF!</v>
      </c>
      <c r="EP52" s="29" t="e">
        <f>#REF!</f>
        <v>#REF!</v>
      </c>
      <c r="EQ52" s="31" t="e">
        <f t="shared" si="117"/>
        <v>#REF!</v>
      </c>
      <c r="ER52" s="31" t="e">
        <f>2064.1+31.52*DF52-12.28*DM52-289.6*DQ52+1.544*LN(DQ52)-177.24*(DF52-0.17145)^2-371.87*(DF52-0.17145)*(DM52-0.07365)+0.321067*#REF!-343.43*LN(#REF!)</f>
        <v>#REF!</v>
      </c>
      <c r="ES52" s="31" t="e">
        <f t="shared" si="118"/>
        <v>#REF!</v>
      </c>
      <c r="ET52" s="31">
        <f t="shared" si="119"/>
        <v>0.55867433750295881</v>
      </c>
      <c r="EU52" s="31" t="e">
        <f>(5573.8+587.9*#REF!-61*#REF!^2)/(5.3-0.633*LN(ET52)-3.97*EF52+0.06*EG52+24.7*BU52^2+0.081*P52+0.156*#REF!)</f>
        <v>#REF!</v>
      </c>
    </row>
    <row r="53" spans="4:151">
      <c r="D53">
        <v>46.91</v>
      </c>
      <c r="E53">
        <v>0.64</v>
      </c>
      <c r="F53">
        <v>12.46</v>
      </c>
      <c r="G53">
        <v>8.86</v>
      </c>
      <c r="H53">
        <v>0.17</v>
      </c>
      <c r="I53">
        <v>18.22</v>
      </c>
      <c r="J53">
        <v>10.86</v>
      </c>
      <c r="K53">
        <v>0.82</v>
      </c>
      <c r="L53">
        <v>0.34</v>
      </c>
      <c r="M53" s="30">
        <v>0</v>
      </c>
      <c r="N53">
        <v>0.43</v>
      </c>
      <c r="O53">
        <v>0</v>
      </c>
      <c r="P53">
        <v>0</v>
      </c>
      <c r="S53">
        <v>50.2</v>
      </c>
      <c r="T53">
        <v>1.24</v>
      </c>
      <c r="U53">
        <v>4.72</v>
      </c>
      <c r="V53">
        <v>19.3</v>
      </c>
      <c r="W53">
        <v>0.26</v>
      </c>
      <c r="X53">
        <v>22.1</v>
      </c>
      <c r="Y53">
        <v>1.96</v>
      </c>
      <c r="Z53">
        <v>0.11</v>
      </c>
      <c r="AA53">
        <v>0</v>
      </c>
      <c r="AB53" s="30">
        <v>0</v>
      </c>
      <c r="AC53">
        <v>0.05</v>
      </c>
      <c r="AD53" s="30">
        <v>0</v>
      </c>
      <c r="AF53" s="29">
        <f t="shared" si="15"/>
        <v>0.32244137721132582</v>
      </c>
      <c r="AG53" s="29">
        <f t="shared" si="16"/>
        <v>1.4734484320897172</v>
      </c>
      <c r="AH53" s="7" t="str">
        <f t="shared" si="17"/>
        <v/>
      </c>
      <c r="AI53" s="29" t="str">
        <f t="shared" si="18"/>
        <v/>
      </c>
      <c r="AJ53" s="40" t="e">
        <f t="shared" si="19"/>
        <v>#REF!</v>
      </c>
      <c r="AK53" s="41">
        <f t="shared" ca="1" si="20"/>
        <v>1265.3301714077711</v>
      </c>
      <c r="AL53" s="40">
        <f t="shared" ca="1" si="21"/>
        <v>1492.1392394843144</v>
      </c>
      <c r="AM53" s="94">
        <f t="shared" ca="1" si="22"/>
        <v>1265.3301714077711</v>
      </c>
      <c r="AN53" s="94">
        <f t="shared" ca="1" si="23"/>
        <v>1.8128159684112106</v>
      </c>
      <c r="AO53" s="90">
        <f t="shared" si="24"/>
        <v>2.0169345939004812</v>
      </c>
      <c r="AP53" s="90">
        <f t="shared" si="25"/>
        <v>1.1158016051364363</v>
      </c>
      <c r="AQ53" s="29"/>
      <c r="AR53" s="40" t="e">
        <f t="shared" si="26"/>
        <v>#REF!</v>
      </c>
      <c r="AS53" s="40">
        <f t="shared" ca="1" si="27"/>
        <v>1.8128159684112106</v>
      </c>
      <c r="AT53" s="40">
        <f t="shared" ca="1" si="28"/>
        <v>1.2029813614417992</v>
      </c>
      <c r="AU53" s="64"/>
      <c r="AV53" s="126">
        <f t="shared" si="29"/>
        <v>1.7958898093010431</v>
      </c>
      <c r="AW53" s="29"/>
      <c r="AX53" s="29">
        <f t="shared" si="30"/>
        <v>0.48982766384215487</v>
      </c>
      <c r="AY53" s="29">
        <f t="shared" si="31"/>
        <v>0.27274928634557755</v>
      </c>
      <c r="AZ53" s="29">
        <f t="shared" si="32"/>
        <v>78.567387576289633</v>
      </c>
      <c r="BA53" s="29">
        <f t="shared" si="33"/>
        <v>67.118342226081637</v>
      </c>
      <c r="BB53" s="29">
        <f t="shared" si="34"/>
        <v>0.78073639869316935</v>
      </c>
      <c r="BC53" s="29">
        <f t="shared" si="35"/>
        <v>8.0121383896603355E-3</v>
      </c>
      <c r="BD53" s="29">
        <f t="shared" si="36"/>
        <v>0.24440717529251382</v>
      </c>
      <c r="BE53" s="29">
        <f t="shared" si="37"/>
        <v>0.12331863531088544</v>
      </c>
      <c r="BF53" s="29">
        <f t="shared" si="38"/>
        <v>2.3964757709251101E-3</v>
      </c>
      <c r="BG53" s="29">
        <f t="shared" si="39"/>
        <v>0.45205982473377593</v>
      </c>
      <c r="BH53" s="29">
        <f t="shared" si="40"/>
        <v>0.19366090439285702</v>
      </c>
      <c r="BI53" s="29">
        <f t="shared" si="41"/>
        <v>2.6460618049045721E-2</v>
      </c>
      <c r="BJ53" s="29">
        <f t="shared" si="42"/>
        <v>7.2189901906662707E-3</v>
      </c>
      <c r="BK53" s="29">
        <f t="shared" si="43"/>
        <v>0</v>
      </c>
      <c r="BL53" s="29">
        <f t="shared" si="44"/>
        <v>5.6579617390205934E-3</v>
      </c>
      <c r="BM53" s="29">
        <f t="shared" si="45"/>
        <v>0</v>
      </c>
      <c r="BN53" s="29">
        <f t="shared" si="46"/>
        <v>1.8439291225625196</v>
      </c>
      <c r="BO53" s="29">
        <f t="shared" si="47"/>
        <v>0.42340911542639731</v>
      </c>
      <c r="BP53" s="29">
        <f t="shared" si="48"/>
        <v>4.3451444481368232E-3</v>
      </c>
      <c r="BQ53" s="29">
        <f t="shared" si="49"/>
        <v>0.13254694678983087</v>
      </c>
      <c r="BR53" s="29">
        <f t="shared" si="50"/>
        <v>6.687818626103631E-2</v>
      </c>
      <c r="BS53" s="29">
        <f t="shared" si="51"/>
        <v>1.2996572056927617E-3</v>
      </c>
      <c r="BT53" s="29">
        <f t="shared" si="52"/>
        <v>0.24516117197907564</v>
      </c>
      <c r="BU53" s="29">
        <f t="shared" si="53"/>
        <v>0.10502621929617624</v>
      </c>
      <c r="BV53" s="29">
        <f t="shared" si="54"/>
        <v>1.4350127521318845E-2</v>
      </c>
      <c r="BW53" s="29">
        <f t="shared" si="55"/>
        <v>3.9150041627597897E-3</v>
      </c>
      <c r="BX53" s="29">
        <f t="shared" si="56"/>
        <v>0</v>
      </c>
      <c r="BY53" s="29">
        <f t="shared" si="57"/>
        <v>3.0684269095754011E-3</v>
      </c>
      <c r="BZ53" s="29">
        <f t="shared" si="58"/>
        <v>0</v>
      </c>
      <c r="CA53" s="29">
        <f t="shared" si="59"/>
        <v>1</v>
      </c>
      <c r="CB53" s="29">
        <f t="shared" si="60"/>
        <v>0.83549279928367315</v>
      </c>
      <c r="CC53" s="29">
        <f t="shared" si="61"/>
        <v>1.55235181299669E-2</v>
      </c>
      <c r="CD53" s="29">
        <f t="shared" si="62"/>
        <v>4.6292209766479339E-2</v>
      </c>
      <c r="CE53" s="29">
        <f t="shared" si="63"/>
        <v>0.26862862996615</v>
      </c>
      <c r="CF53" s="29">
        <f t="shared" si="64"/>
        <v>3.6651982378854628E-3</v>
      </c>
      <c r="CG53" s="29">
        <f t="shared" si="65"/>
        <v>0.54832722978136383</v>
      </c>
      <c r="CH53" s="29">
        <f t="shared" si="66"/>
        <v>3.4951691768876587E-2</v>
      </c>
      <c r="CI53" s="29">
        <f t="shared" si="67"/>
        <v>1.7747975520701399E-3</v>
      </c>
      <c r="CJ53" s="29">
        <f t="shared" si="68"/>
        <v>0</v>
      </c>
      <c r="CK53" s="29">
        <f t="shared" si="69"/>
        <v>0</v>
      </c>
      <c r="CL53" s="29">
        <f t="shared" si="70"/>
        <v>3.2895126389654618E-4</v>
      </c>
      <c r="CM53" s="29">
        <f t="shared" si="71"/>
        <v>1.7549850257503619</v>
      </c>
      <c r="CN53" s="29"/>
      <c r="CO53" s="29">
        <f t="shared" si="72"/>
        <v>0.63931707432281537</v>
      </c>
      <c r="CP53" s="29"/>
      <c r="CQ53" s="29">
        <f t="shared" si="73"/>
        <v>1.6709855985673463</v>
      </c>
      <c r="CR53" s="29">
        <f t="shared" si="74"/>
        <v>3.10470362599338E-2</v>
      </c>
      <c r="CS53" s="29">
        <f t="shared" si="75"/>
        <v>0.138876629299438</v>
      </c>
      <c r="CT53" s="29">
        <f t="shared" si="76"/>
        <v>0.26862862996615</v>
      </c>
      <c r="CU53" s="29">
        <f t="shared" si="77"/>
        <v>3.6651982378854628E-3</v>
      </c>
      <c r="CV53" s="29">
        <f t="shared" si="78"/>
        <v>0.54832722978136383</v>
      </c>
      <c r="CW53" s="29">
        <f t="shared" si="79"/>
        <v>3.4951691768876587E-2</v>
      </c>
      <c r="CX53" s="29">
        <f t="shared" si="80"/>
        <v>1.7747975520701399E-3</v>
      </c>
      <c r="CY53" s="29">
        <f t="shared" si="81"/>
        <v>0</v>
      </c>
      <c r="CZ53" s="29">
        <f t="shared" si="82"/>
        <v>0</v>
      </c>
      <c r="DA53" s="29">
        <f t="shared" si="83"/>
        <v>9.8685379168963853E-4</v>
      </c>
      <c r="DB53" s="29">
        <f t="shared" si="84"/>
        <v>2.699243665224754</v>
      </c>
      <c r="DC53" s="29">
        <f t="shared" si="85"/>
        <v>2.2228448944050432</v>
      </c>
      <c r="DD53" s="29">
        <f t="shared" si="86"/>
        <v>1.8571709031998904</v>
      </c>
      <c r="DE53" s="29">
        <f t="shared" si="87"/>
        <v>3.4506373018401044E-2</v>
      </c>
      <c r="DF53" s="29">
        <f t="shared" si="88"/>
        <v>0.20580080426029176</v>
      </c>
      <c r="DG53" s="29">
        <f t="shared" si="89"/>
        <v>1.8916772762182914</v>
      </c>
      <c r="DH53" s="29">
        <f t="shared" si="90"/>
        <v>0.14282909680010958</v>
      </c>
      <c r="DI53" s="29">
        <f t="shared" si="91"/>
        <v>6.2971707460182186E-2</v>
      </c>
      <c r="DJ53" s="29">
        <f t="shared" si="92"/>
        <v>0.59711977861127807</v>
      </c>
      <c r="DK53" s="29">
        <f t="shared" si="93"/>
        <v>8.1471671900660621E-3</v>
      </c>
      <c r="DL53" s="29">
        <f t="shared" si="94"/>
        <v>1.2188463831827656</v>
      </c>
      <c r="DM53" s="29">
        <f t="shared" si="95"/>
        <v>7.769218959926609E-2</v>
      </c>
      <c r="DN53" s="29">
        <f t="shared" si="96"/>
        <v>7.8901993544433589E-3</v>
      </c>
      <c r="DO53" s="29">
        <f t="shared" si="97"/>
        <v>0</v>
      </c>
      <c r="DP53" s="29">
        <f t="shared" si="98"/>
        <v>0</v>
      </c>
      <c r="DQ53" s="29">
        <f t="shared" si="99"/>
        <v>1.4624152749210474E-3</v>
      </c>
      <c r="DR53" s="31">
        <f t="shared" si="100"/>
        <v>4.0086362136913234</v>
      </c>
      <c r="DS53" s="29"/>
      <c r="DT53" s="29">
        <f t="shared" si="101"/>
        <v>7.8901993544433589E-3</v>
      </c>
      <c r="DU53" s="29">
        <f t="shared" si="102"/>
        <v>3.4506373018401044E-2</v>
      </c>
      <c r="DV53" s="29">
        <f t="shared" si="103"/>
        <v>1.4624152749210474E-3</v>
      </c>
      <c r="DW53" s="31">
        <f t="shared" si="104"/>
        <v>5.3619092830817783E-2</v>
      </c>
      <c r="DX53" s="29">
        <f t="shared" si="105"/>
        <v>7.769218959926609E-2</v>
      </c>
      <c r="DY53" s="29">
        <f t="shared" si="106"/>
        <v>0.82914783676781245</v>
      </c>
      <c r="DZ53" s="29">
        <f t="shared" si="107"/>
        <v>1.0043181068456617</v>
      </c>
      <c r="EA53" s="29">
        <f t="shared" si="108"/>
        <v>3.8524150907975843</v>
      </c>
      <c r="EB53" s="29">
        <f t="shared" si="109"/>
        <v>3.1356726465781728</v>
      </c>
      <c r="EC53" s="29"/>
      <c r="ED53" s="29"/>
      <c r="EE53" s="29">
        <f t="shared" si="110"/>
        <v>0.42340911542639731</v>
      </c>
      <c r="EF53" s="29">
        <f t="shared" si="111"/>
        <v>0.41836523474198095</v>
      </c>
      <c r="EG53" s="29">
        <f t="shared" si="112"/>
        <v>-0.52816088503359748</v>
      </c>
      <c r="EH53" s="29">
        <f t="shared" si="113"/>
        <v>1.8489116506665491</v>
      </c>
      <c r="EI53" s="29" t="e">
        <f>125.9*1000/8.3144+(#REF!*10^9-10^5)*6.5*(10^-6)/8.3144</f>
        <v>#REF!</v>
      </c>
      <c r="EJ53" s="29">
        <f t="shared" si="114"/>
        <v>9.5698085397820183</v>
      </c>
      <c r="EK53" s="29" t="e">
        <f t="shared" si="115"/>
        <v>#REF!</v>
      </c>
      <c r="EL53" s="29" t="e">
        <f>#REF!</f>
        <v>#REF!</v>
      </c>
      <c r="EM53" s="29" t="e">
        <f>1/(0.000407-0.0000329*#REF!+0.00001202*P53+0.000056662*EA53-0.000306214*BT53-0.0006176*BW53+0.00018946*BT53/(BT53+BR53)+0.00025746*DJ53)</f>
        <v>#REF!</v>
      </c>
      <c r="EN53" s="29"/>
      <c r="EO53" s="29" t="e">
        <f t="shared" si="116"/>
        <v>#REF!</v>
      </c>
      <c r="EP53" s="29" t="e">
        <f>#REF!</f>
        <v>#REF!</v>
      </c>
      <c r="EQ53" s="31" t="e">
        <f t="shared" si="117"/>
        <v>#REF!</v>
      </c>
      <c r="ER53" s="31" t="e">
        <f>2064.1+31.52*DF53-12.28*DM53-289.6*DQ53+1.544*LN(DQ53)-177.24*(DF53-0.17145)^2-371.87*(DF53-0.17145)*(DM53-0.07365)+0.321067*#REF!-343.43*LN(#REF!)</f>
        <v>#REF!</v>
      </c>
      <c r="ES53" s="31" t="e">
        <f t="shared" si="118"/>
        <v>#REF!</v>
      </c>
      <c r="ET53" s="31">
        <f t="shared" si="119"/>
        <v>0.78567387576289638</v>
      </c>
      <c r="EU53" s="31" t="e">
        <f>(5573.8+587.9*#REF!-61*#REF!^2)/(5.3-0.633*LN(ET53)-3.97*EF53+0.06*EG53+24.7*BU53^2+0.081*P53+0.156*#REF!)</f>
        <v>#REF!</v>
      </c>
    </row>
    <row r="54" spans="4:151">
      <c r="D54">
        <v>43.6</v>
      </c>
      <c r="E54">
        <v>0.65</v>
      </c>
      <c r="F54">
        <v>15.03</v>
      </c>
      <c r="G54">
        <v>7.74</v>
      </c>
      <c r="H54">
        <v>0.11</v>
      </c>
      <c r="I54">
        <v>12.7</v>
      </c>
      <c r="J54">
        <v>9.84</v>
      </c>
      <c r="K54">
        <v>2.41</v>
      </c>
      <c r="L54">
        <v>0.12</v>
      </c>
      <c r="M54" s="30">
        <v>0</v>
      </c>
      <c r="N54">
        <v>7.0000000000000007E-2</v>
      </c>
      <c r="O54">
        <v>0.21</v>
      </c>
      <c r="P54">
        <v>6.8</v>
      </c>
      <c r="S54">
        <v>50.2</v>
      </c>
      <c r="T54">
        <v>1.24</v>
      </c>
      <c r="U54">
        <v>4.72</v>
      </c>
      <c r="V54">
        <v>19.3</v>
      </c>
      <c r="W54">
        <v>0.26</v>
      </c>
      <c r="X54">
        <v>22.1</v>
      </c>
      <c r="Y54">
        <v>1.96</v>
      </c>
      <c r="Z54">
        <v>0.11</v>
      </c>
      <c r="AA54">
        <v>0</v>
      </c>
      <c r="AB54" s="30">
        <v>0</v>
      </c>
      <c r="AC54">
        <v>0.05</v>
      </c>
      <c r="AD54" s="30">
        <v>0</v>
      </c>
      <c r="AF54" s="29">
        <f t="shared" si="15"/>
        <v>0.32233372230787227</v>
      </c>
      <c r="AG54" s="29">
        <f t="shared" si="16"/>
        <v>1.1106055834084514</v>
      </c>
      <c r="AH54" s="7" t="str">
        <f t="shared" si="17"/>
        <v/>
      </c>
      <c r="AI54" s="29" t="str">
        <f t="shared" si="18"/>
        <v/>
      </c>
      <c r="AJ54" s="40" t="e">
        <f t="shared" si="19"/>
        <v>#REF!</v>
      </c>
      <c r="AK54" s="41">
        <f t="shared" ca="1" si="20"/>
        <v>1084.904156886618</v>
      </c>
      <c r="AL54" s="40">
        <f t="shared" ca="1" si="21"/>
        <v>1238.8219487592162</v>
      </c>
      <c r="AM54" s="94">
        <f t="shared" ca="1" si="22"/>
        <v>1084.904156886618</v>
      </c>
      <c r="AN54" s="94">
        <f t="shared" ca="1" si="23"/>
        <v>1.4868542620343317</v>
      </c>
      <c r="AO54" s="90">
        <f t="shared" si="24"/>
        <v>1.3960500818363273</v>
      </c>
      <c r="AP54" s="90">
        <f t="shared" si="25"/>
        <v>0.90975675316034599</v>
      </c>
      <c r="AQ54" s="29"/>
      <c r="AR54" s="40" t="e">
        <f t="shared" si="26"/>
        <v>#REF!</v>
      </c>
      <c r="AS54" s="40">
        <f t="shared" ca="1" si="27"/>
        <v>1.4868542620343317</v>
      </c>
      <c r="AT54" s="40">
        <f t="shared" ca="1" si="28"/>
        <v>0.69422150854439801</v>
      </c>
      <c r="AU54" s="64"/>
      <c r="AV54" s="126">
        <f t="shared" si="29"/>
        <v>1.4329393057163236</v>
      </c>
      <c r="AW54" s="29"/>
      <c r="AX54" s="29">
        <f t="shared" si="30"/>
        <v>0.48982766384215487</v>
      </c>
      <c r="AY54" s="29">
        <f t="shared" si="31"/>
        <v>0.34183420183124291</v>
      </c>
      <c r="AZ54" s="29">
        <f t="shared" si="32"/>
        <v>74.521831388033092</v>
      </c>
      <c r="BA54" s="29">
        <f t="shared" si="33"/>
        <v>67.118342226081637</v>
      </c>
      <c r="BB54" s="29">
        <f t="shared" si="34"/>
        <v>0.72564713244558066</v>
      </c>
      <c r="BC54" s="29">
        <f t="shared" si="35"/>
        <v>8.1373280519987778E-3</v>
      </c>
      <c r="BD54" s="29">
        <f t="shared" si="36"/>
        <v>0.29481860711448493</v>
      </c>
      <c r="BE54" s="29">
        <f t="shared" si="37"/>
        <v>0.10772982362373063</v>
      </c>
      <c r="BF54" s="29">
        <f t="shared" si="38"/>
        <v>1.5506607929515418E-3</v>
      </c>
      <c r="BG54" s="29">
        <f t="shared" si="39"/>
        <v>0.31510207322277467</v>
      </c>
      <c r="BH54" s="29">
        <f t="shared" si="40"/>
        <v>0.17547175867640083</v>
      </c>
      <c r="BI54" s="29">
        <f t="shared" si="41"/>
        <v>7.7768401827073411E-2</v>
      </c>
      <c r="BJ54" s="29">
        <f t="shared" si="42"/>
        <v>2.5478788908233894E-3</v>
      </c>
      <c r="BK54" s="29">
        <f t="shared" si="43"/>
        <v>0</v>
      </c>
      <c r="BL54" s="29">
        <f t="shared" si="44"/>
        <v>9.210635389103293E-4</v>
      </c>
      <c r="BM54" s="29">
        <f t="shared" si="45"/>
        <v>2.9590593009574668E-3</v>
      </c>
      <c r="BN54" s="29">
        <f t="shared" si="46"/>
        <v>1.7126537874856864</v>
      </c>
      <c r="BO54" s="29">
        <f t="shared" si="47"/>
        <v>0.42369750252378158</v>
      </c>
      <c r="BP54" s="29">
        <f t="shared" si="48"/>
        <v>4.7512977295574898E-3</v>
      </c>
      <c r="BQ54" s="29">
        <f t="shared" si="49"/>
        <v>0.1721413920716004</v>
      </c>
      <c r="BR54" s="29">
        <f t="shared" si="50"/>
        <v>6.290227739599763E-2</v>
      </c>
      <c r="BS54" s="29">
        <f t="shared" si="51"/>
        <v>9.0541404473115184E-4</v>
      </c>
      <c r="BT54" s="29">
        <f t="shared" si="52"/>
        <v>0.18398468828038494</v>
      </c>
      <c r="BU54" s="29">
        <f t="shared" si="53"/>
        <v>0.10245605968851854</v>
      </c>
      <c r="BV54" s="29">
        <f t="shared" si="54"/>
        <v>4.5408127664403018E-2</v>
      </c>
      <c r="BW54" s="29">
        <f t="shared" si="55"/>
        <v>1.4876788930960067E-3</v>
      </c>
      <c r="BX54" s="29">
        <f t="shared" si="56"/>
        <v>0</v>
      </c>
      <c r="BY54" s="29">
        <f t="shared" si="57"/>
        <v>5.377990260731708E-4</v>
      </c>
      <c r="BZ54" s="29">
        <f t="shared" si="58"/>
        <v>1.7277626818562109E-3</v>
      </c>
      <c r="CA54" s="29">
        <f t="shared" si="59"/>
        <v>1.0000000000000002</v>
      </c>
      <c r="CB54" s="29">
        <f t="shared" si="60"/>
        <v>0.83549279928367315</v>
      </c>
      <c r="CC54" s="29">
        <f t="shared" si="61"/>
        <v>1.55235181299669E-2</v>
      </c>
      <c r="CD54" s="29">
        <f t="shared" si="62"/>
        <v>4.6292209766479339E-2</v>
      </c>
      <c r="CE54" s="29">
        <f t="shared" si="63"/>
        <v>0.26862862996615</v>
      </c>
      <c r="CF54" s="29">
        <f t="shared" si="64"/>
        <v>3.6651982378854628E-3</v>
      </c>
      <c r="CG54" s="29">
        <f t="shared" si="65"/>
        <v>0.54832722978136383</v>
      </c>
      <c r="CH54" s="29">
        <f t="shared" si="66"/>
        <v>3.4951691768876587E-2</v>
      </c>
      <c r="CI54" s="29">
        <f t="shared" si="67"/>
        <v>1.7747975520701399E-3</v>
      </c>
      <c r="CJ54" s="29">
        <f t="shared" si="68"/>
        <v>0</v>
      </c>
      <c r="CK54" s="29">
        <f t="shared" si="69"/>
        <v>0</v>
      </c>
      <c r="CL54" s="29">
        <f t="shared" si="70"/>
        <v>3.2895126389654618E-4</v>
      </c>
      <c r="CM54" s="29">
        <f t="shared" si="71"/>
        <v>1.7549850257503619</v>
      </c>
      <c r="CN54" s="29"/>
      <c r="CO54" s="29">
        <f t="shared" si="72"/>
        <v>0.63931707432281537</v>
      </c>
      <c r="CP54" s="29"/>
      <c r="CQ54" s="29">
        <f t="shared" si="73"/>
        <v>1.6709855985673463</v>
      </c>
      <c r="CR54" s="29">
        <f t="shared" si="74"/>
        <v>3.10470362599338E-2</v>
      </c>
      <c r="CS54" s="29">
        <f t="shared" si="75"/>
        <v>0.138876629299438</v>
      </c>
      <c r="CT54" s="29">
        <f t="shared" si="76"/>
        <v>0.26862862996615</v>
      </c>
      <c r="CU54" s="29">
        <f t="shared" si="77"/>
        <v>3.6651982378854628E-3</v>
      </c>
      <c r="CV54" s="29">
        <f t="shared" si="78"/>
        <v>0.54832722978136383</v>
      </c>
      <c r="CW54" s="29">
        <f t="shared" si="79"/>
        <v>3.4951691768876587E-2</v>
      </c>
      <c r="CX54" s="29">
        <f t="shared" si="80"/>
        <v>1.7747975520701399E-3</v>
      </c>
      <c r="CY54" s="29">
        <f t="shared" si="81"/>
        <v>0</v>
      </c>
      <c r="CZ54" s="29">
        <f t="shared" si="82"/>
        <v>0</v>
      </c>
      <c r="DA54" s="29">
        <f t="shared" si="83"/>
        <v>9.8685379168963853E-4</v>
      </c>
      <c r="DB54" s="29">
        <f t="shared" si="84"/>
        <v>2.699243665224754</v>
      </c>
      <c r="DC54" s="29">
        <f t="shared" si="85"/>
        <v>2.2228448944050432</v>
      </c>
      <c r="DD54" s="29">
        <f t="shared" si="86"/>
        <v>1.8571709031998904</v>
      </c>
      <c r="DE54" s="29">
        <f t="shared" si="87"/>
        <v>3.4506373018401044E-2</v>
      </c>
      <c r="DF54" s="29">
        <f t="shared" si="88"/>
        <v>0.20580080426029176</v>
      </c>
      <c r="DG54" s="29">
        <f t="shared" si="89"/>
        <v>1.8916772762182914</v>
      </c>
      <c r="DH54" s="29">
        <f t="shared" si="90"/>
        <v>0.14282909680010958</v>
      </c>
      <c r="DI54" s="29">
        <f t="shared" si="91"/>
        <v>6.2971707460182186E-2</v>
      </c>
      <c r="DJ54" s="29">
        <f t="shared" si="92"/>
        <v>0.59711977861127807</v>
      </c>
      <c r="DK54" s="29">
        <f t="shared" si="93"/>
        <v>8.1471671900660621E-3</v>
      </c>
      <c r="DL54" s="29">
        <f t="shared" si="94"/>
        <v>1.2188463831827656</v>
      </c>
      <c r="DM54" s="29">
        <f t="shared" si="95"/>
        <v>7.769218959926609E-2</v>
      </c>
      <c r="DN54" s="29">
        <f t="shared" si="96"/>
        <v>7.8901993544433589E-3</v>
      </c>
      <c r="DO54" s="29">
        <f t="shared" si="97"/>
        <v>0</v>
      </c>
      <c r="DP54" s="29">
        <f t="shared" si="98"/>
        <v>0</v>
      </c>
      <c r="DQ54" s="29">
        <f t="shared" si="99"/>
        <v>1.4624152749210474E-3</v>
      </c>
      <c r="DR54" s="31">
        <f t="shared" si="100"/>
        <v>4.0086362136913234</v>
      </c>
      <c r="DS54" s="29"/>
      <c r="DT54" s="29">
        <f t="shared" si="101"/>
        <v>7.8901993544433589E-3</v>
      </c>
      <c r="DU54" s="29">
        <f t="shared" si="102"/>
        <v>3.4506373018401044E-2</v>
      </c>
      <c r="DV54" s="29">
        <f t="shared" si="103"/>
        <v>1.4624152749210474E-3</v>
      </c>
      <c r="DW54" s="31">
        <f t="shared" si="104"/>
        <v>5.3619092830817783E-2</v>
      </c>
      <c r="DX54" s="29">
        <f t="shared" si="105"/>
        <v>7.769218959926609E-2</v>
      </c>
      <c r="DY54" s="29">
        <f t="shared" si="106"/>
        <v>0.82914783676781245</v>
      </c>
      <c r="DZ54" s="29">
        <f t="shared" si="107"/>
        <v>1.0043181068456617</v>
      </c>
      <c r="EA54" s="29">
        <f t="shared" si="108"/>
        <v>4.3204423473037012</v>
      </c>
      <c r="EB54" s="29">
        <f t="shared" si="109"/>
        <v>2.8469276988722485</v>
      </c>
      <c r="EC54" s="29"/>
      <c r="ED54" s="29"/>
      <c r="EE54" s="29">
        <f t="shared" si="110"/>
        <v>0.42369750252378158</v>
      </c>
      <c r="EF54" s="29">
        <f t="shared" si="111"/>
        <v>0.3502484394096323</v>
      </c>
      <c r="EG54" s="29">
        <f t="shared" si="112"/>
        <v>-0.69453350610562281</v>
      </c>
      <c r="EH54" s="29">
        <f t="shared" si="113"/>
        <v>2.4054703282427838</v>
      </c>
      <c r="EI54" s="29" t="e">
        <f>125.9*1000/8.3144+(#REF!*10^9-10^5)*6.5*(10^-6)/8.3144</f>
        <v>#REF!</v>
      </c>
      <c r="EJ54" s="29">
        <f t="shared" si="114"/>
        <v>9.9070535394552657</v>
      </c>
      <c r="EK54" s="29" t="e">
        <f t="shared" si="115"/>
        <v>#REF!</v>
      </c>
      <c r="EL54" s="29" t="e">
        <f>#REF!</f>
        <v>#REF!</v>
      </c>
      <c r="EM54" s="29" t="e">
        <f>1/(0.000407-0.0000329*#REF!+0.00001202*P54+0.000056662*EA54-0.000306214*BT54-0.0006176*BW54+0.00018946*BT54/(BT54+BR54)+0.00025746*DJ54)</f>
        <v>#REF!</v>
      </c>
      <c r="EN54" s="29"/>
      <c r="EO54" s="29" t="e">
        <f t="shared" si="116"/>
        <v>#REF!</v>
      </c>
      <c r="EP54" s="29" t="e">
        <f>#REF!</f>
        <v>#REF!</v>
      </c>
      <c r="EQ54" s="31" t="e">
        <f t="shared" si="117"/>
        <v>#REF!</v>
      </c>
      <c r="ER54" s="31" t="e">
        <f>2064.1+31.52*DF54-12.28*DM54-289.6*DQ54+1.544*LN(DQ54)-177.24*(DF54-0.17145)^2-371.87*(DF54-0.17145)*(DM54-0.07365)+0.321067*#REF!-343.43*LN(#REF!)</f>
        <v>#REF!</v>
      </c>
      <c r="ES54" s="31" t="e">
        <f t="shared" si="118"/>
        <v>#REF!</v>
      </c>
      <c r="ET54" s="31">
        <f t="shared" si="119"/>
        <v>0.74521831388033088</v>
      </c>
      <c r="EU54" s="31" t="e">
        <f>(5573.8+587.9*#REF!-61*#REF!^2)/(5.3-0.633*LN(ET54)-3.97*EF54+0.06*EG54+24.7*BU54^2+0.081*P54+0.156*#REF!)</f>
        <v>#REF!</v>
      </c>
    </row>
    <row r="55" spans="4:151">
      <c r="D55">
        <v>46.2</v>
      </c>
      <c r="E55">
        <v>0.68</v>
      </c>
      <c r="F55">
        <v>18</v>
      </c>
      <c r="G55">
        <v>6.4</v>
      </c>
      <c r="H55">
        <v>0.08</v>
      </c>
      <c r="I55">
        <v>8.48</v>
      </c>
      <c r="J55">
        <v>8.82</v>
      </c>
      <c r="K55">
        <v>3</v>
      </c>
      <c r="L55">
        <v>0.44</v>
      </c>
      <c r="M55" s="30">
        <v>0</v>
      </c>
      <c r="N55">
        <v>0.06</v>
      </c>
      <c r="O55">
        <v>0.22</v>
      </c>
      <c r="P55">
        <v>7.87</v>
      </c>
      <c r="S55">
        <v>50.2</v>
      </c>
      <c r="T55">
        <v>1.24</v>
      </c>
      <c r="U55">
        <v>4.72</v>
      </c>
      <c r="V55">
        <v>19.3</v>
      </c>
      <c r="W55">
        <v>0.26</v>
      </c>
      <c r="X55">
        <v>22.1</v>
      </c>
      <c r="Y55">
        <v>1.96</v>
      </c>
      <c r="Z55">
        <v>0.11</v>
      </c>
      <c r="AA55">
        <v>0</v>
      </c>
      <c r="AB55" s="30">
        <v>0</v>
      </c>
      <c r="AC55">
        <v>0.05</v>
      </c>
      <c r="AD55" s="30">
        <v>0</v>
      </c>
      <c r="AF55" s="29">
        <f t="shared" si="15"/>
        <v>0.31149877686118455</v>
      </c>
      <c r="AG55" s="29">
        <f t="shared" si="16"/>
        <v>0.84562791997139475</v>
      </c>
      <c r="AH55" s="7" t="str">
        <f t="shared" si="17"/>
        <v/>
      </c>
      <c r="AI55" s="29" t="str">
        <f t="shared" si="18"/>
        <v/>
      </c>
      <c r="AJ55" s="40" t="e">
        <f t="shared" si="19"/>
        <v>#REF!</v>
      </c>
      <c r="AK55" s="41">
        <f t="shared" ca="1" si="20"/>
        <v>1016.816633359355</v>
      </c>
      <c r="AL55" s="40">
        <f t="shared" ca="1" si="21"/>
        <v>1137.016516883778</v>
      </c>
      <c r="AM55" s="94">
        <f t="shared" ca="1" si="22"/>
        <v>1016.816633359355</v>
      </c>
      <c r="AN55" s="94">
        <f t="shared" ca="1" si="23"/>
        <v>1.1712654772872744</v>
      </c>
      <c r="AO55" s="90">
        <f t="shared" si="24"/>
        <v>0.89628533333333338</v>
      </c>
      <c r="AP55" s="90">
        <f t="shared" si="25"/>
        <v>0.74492888888888875</v>
      </c>
      <c r="AQ55" s="29"/>
      <c r="AR55" s="40" t="e">
        <f t="shared" si="26"/>
        <v>#REF!</v>
      </c>
      <c r="AS55" s="40">
        <f t="shared" ca="1" si="27"/>
        <v>1.1712654772872744</v>
      </c>
      <c r="AT55" s="40">
        <f t="shared" ca="1" si="28"/>
        <v>0.73435392239936059</v>
      </c>
      <c r="AU55" s="64"/>
      <c r="AV55" s="126">
        <f t="shared" si="29"/>
        <v>1.1571266968325793</v>
      </c>
      <c r="AW55" s="29"/>
      <c r="AX55" s="29">
        <f t="shared" si="30"/>
        <v>0.48982766384215487</v>
      </c>
      <c r="AY55" s="29">
        <f t="shared" si="31"/>
        <v>0.423313769514581</v>
      </c>
      <c r="AZ55" s="29">
        <f t="shared" si="32"/>
        <v>70.255248526799235</v>
      </c>
      <c r="BA55" s="29">
        <f t="shared" si="33"/>
        <v>67.118342226081637</v>
      </c>
      <c r="BB55" s="29">
        <f t="shared" si="34"/>
        <v>0.76891966786664745</v>
      </c>
      <c r="BC55" s="29">
        <f t="shared" si="35"/>
        <v>8.5128970390141064E-3</v>
      </c>
      <c r="BD55" s="29">
        <f t="shared" si="36"/>
        <v>0.35307617618501191</v>
      </c>
      <c r="BE55" s="29">
        <f t="shared" si="37"/>
        <v>8.9078923926598969E-2</v>
      </c>
      <c r="BF55" s="29">
        <f t="shared" si="38"/>
        <v>1.1277533039647577E-3</v>
      </c>
      <c r="BG55" s="29">
        <f t="shared" si="39"/>
        <v>0.21039886464008892</v>
      </c>
      <c r="BH55" s="29">
        <f t="shared" si="40"/>
        <v>0.15728261295994467</v>
      </c>
      <c r="BI55" s="29">
        <f t="shared" si="41"/>
        <v>9.6807139203825818E-2</v>
      </c>
      <c r="BJ55" s="29">
        <f t="shared" si="42"/>
        <v>9.3422225996857618E-3</v>
      </c>
      <c r="BK55" s="29">
        <f t="shared" si="43"/>
        <v>0</v>
      </c>
      <c r="BL55" s="29">
        <f t="shared" si="44"/>
        <v>7.8948303335171072E-4</v>
      </c>
      <c r="BM55" s="29">
        <f t="shared" si="45"/>
        <v>3.0999668867173463E-3</v>
      </c>
      <c r="BN55" s="29">
        <f t="shared" si="46"/>
        <v>1.6984357076448517</v>
      </c>
      <c r="BO55" s="29">
        <f t="shared" si="47"/>
        <v>0.45272226932444531</v>
      </c>
      <c r="BP55" s="29">
        <f t="shared" si="48"/>
        <v>5.0121985781955659E-3</v>
      </c>
      <c r="BQ55" s="29">
        <f t="shared" si="49"/>
        <v>0.20788315659861364</v>
      </c>
      <c r="BR55" s="29">
        <f t="shared" si="50"/>
        <v>5.2447627852879347E-2</v>
      </c>
      <c r="BS55" s="29">
        <f t="shared" si="51"/>
        <v>6.6399528630292691E-4</v>
      </c>
      <c r="BT55" s="29">
        <f t="shared" si="52"/>
        <v>0.12387802711227736</v>
      </c>
      <c r="BU55" s="29">
        <f t="shared" si="53"/>
        <v>9.2604396063976857E-2</v>
      </c>
      <c r="BV55" s="29">
        <f t="shared" si="54"/>
        <v>5.6997823802270468E-2</v>
      </c>
      <c r="BW55" s="29">
        <f t="shared" si="55"/>
        <v>5.5004864521131756E-3</v>
      </c>
      <c r="BX55" s="29">
        <f t="shared" si="56"/>
        <v>0</v>
      </c>
      <c r="BY55" s="29">
        <f t="shared" si="57"/>
        <v>4.6482950740976421E-4</v>
      </c>
      <c r="BZ55" s="29">
        <f t="shared" si="58"/>
        <v>1.8251894215153648E-3</v>
      </c>
      <c r="CA55" s="29">
        <f t="shared" si="59"/>
        <v>0.99999999999999978</v>
      </c>
      <c r="CB55" s="29">
        <f t="shared" si="60"/>
        <v>0.83549279928367315</v>
      </c>
      <c r="CC55" s="29">
        <f t="shared" si="61"/>
        <v>1.55235181299669E-2</v>
      </c>
      <c r="CD55" s="29">
        <f t="shared" si="62"/>
        <v>4.6292209766479339E-2</v>
      </c>
      <c r="CE55" s="29">
        <f t="shared" si="63"/>
        <v>0.26862862996615</v>
      </c>
      <c r="CF55" s="29">
        <f t="shared" si="64"/>
        <v>3.6651982378854628E-3</v>
      </c>
      <c r="CG55" s="29">
        <f t="shared" si="65"/>
        <v>0.54832722978136383</v>
      </c>
      <c r="CH55" s="29">
        <f t="shared" si="66"/>
        <v>3.4951691768876587E-2</v>
      </c>
      <c r="CI55" s="29">
        <f t="shared" si="67"/>
        <v>1.7747975520701399E-3</v>
      </c>
      <c r="CJ55" s="29">
        <f t="shared" si="68"/>
        <v>0</v>
      </c>
      <c r="CK55" s="29">
        <f t="shared" si="69"/>
        <v>0</v>
      </c>
      <c r="CL55" s="29">
        <f t="shared" si="70"/>
        <v>3.2895126389654618E-4</v>
      </c>
      <c r="CM55" s="29">
        <f t="shared" si="71"/>
        <v>1.7549850257503619</v>
      </c>
      <c r="CN55" s="29"/>
      <c r="CO55" s="29">
        <f t="shared" si="72"/>
        <v>0.63931707432281537</v>
      </c>
      <c r="CP55" s="29"/>
      <c r="CQ55" s="29">
        <f t="shared" si="73"/>
        <v>1.6709855985673463</v>
      </c>
      <c r="CR55" s="29">
        <f t="shared" si="74"/>
        <v>3.10470362599338E-2</v>
      </c>
      <c r="CS55" s="29">
        <f t="shared" si="75"/>
        <v>0.138876629299438</v>
      </c>
      <c r="CT55" s="29">
        <f t="shared" si="76"/>
        <v>0.26862862996615</v>
      </c>
      <c r="CU55" s="29">
        <f t="shared" si="77"/>
        <v>3.6651982378854628E-3</v>
      </c>
      <c r="CV55" s="29">
        <f t="shared" si="78"/>
        <v>0.54832722978136383</v>
      </c>
      <c r="CW55" s="29">
        <f t="shared" si="79"/>
        <v>3.4951691768876587E-2</v>
      </c>
      <c r="CX55" s="29">
        <f t="shared" si="80"/>
        <v>1.7747975520701399E-3</v>
      </c>
      <c r="CY55" s="29">
        <f t="shared" si="81"/>
        <v>0</v>
      </c>
      <c r="CZ55" s="29">
        <f t="shared" si="82"/>
        <v>0</v>
      </c>
      <c r="DA55" s="29">
        <f t="shared" si="83"/>
        <v>9.8685379168963853E-4</v>
      </c>
      <c r="DB55" s="29">
        <f t="shared" si="84"/>
        <v>2.699243665224754</v>
      </c>
      <c r="DC55" s="29">
        <f t="shared" si="85"/>
        <v>2.2228448944050432</v>
      </c>
      <c r="DD55" s="29">
        <f t="shared" si="86"/>
        <v>1.8571709031998904</v>
      </c>
      <c r="DE55" s="29">
        <f t="shared" si="87"/>
        <v>3.4506373018401044E-2</v>
      </c>
      <c r="DF55" s="29">
        <f t="shared" si="88"/>
        <v>0.20580080426029176</v>
      </c>
      <c r="DG55" s="29">
        <f t="shared" si="89"/>
        <v>1.8916772762182914</v>
      </c>
      <c r="DH55" s="29">
        <f t="shared" si="90"/>
        <v>0.14282909680010958</v>
      </c>
      <c r="DI55" s="29">
        <f t="shared" si="91"/>
        <v>6.2971707460182186E-2</v>
      </c>
      <c r="DJ55" s="29">
        <f t="shared" si="92"/>
        <v>0.59711977861127807</v>
      </c>
      <c r="DK55" s="29">
        <f t="shared" si="93"/>
        <v>8.1471671900660621E-3</v>
      </c>
      <c r="DL55" s="29">
        <f t="shared" si="94"/>
        <v>1.2188463831827656</v>
      </c>
      <c r="DM55" s="29">
        <f t="shared" si="95"/>
        <v>7.769218959926609E-2</v>
      </c>
      <c r="DN55" s="29">
        <f t="shared" si="96"/>
        <v>7.8901993544433589E-3</v>
      </c>
      <c r="DO55" s="29">
        <f t="shared" si="97"/>
        <v>0</v>
      </c>
      <c r="DP55" s="29">
        <f t="shared" si="98"/>
        <v>0</v>
      </c>
      <c r="DQ55" s="29">
        <f t="shared" si="99"/>
        <v>1.4624152749210474E-3</v>
      </c>
      <c r="DR55" s="31">
        <f t="shared" si="100"/>
        <v>4.0086362136913234</v>
      </c>
      <c r="DS55" s="29"/>
      <c r="DT55" s="29">
        <f t="shared" si="101"/>
        <v>7.8901993544433589E-3</v>
      </c>
      <c r="DU55" s="29">
        <f t="shared" si="102"/>
        <v>3.4506373018401044E-2</v>
      </c>
      <c r="DV55" s="29">
        <f t="shared" si="103"/>
        <v>1.4624152749210474E-3</v>
      </c>
      <c r="DW55" s="31">
        <f t="shared" si="104"/>
        <v>5.3619092830817783E-2</v>
      </c>
      <c r="DX55" s="29">
        <f t="shared" si="105"/>
        <v>7.769218959926609E-2</v>
      </c>
      <c r="DY55" s="29">
        <f t="shared" si="106"/>
        <v>0.82914783676781245</v>
      </c>
      <c r="DZ55" s="29">
        <f t="shared" si="107"/>
        <v>1.0043181068456617</v>
      </c>
      <c r="EA55" s="29">
        <f t="shared" si="108"/>
        <v>4.8609241012776776</v>
      </c>
      <c r="EB55" s="29">
        <f t="shared" si="109"/>
        <v>2.7398485984704388</v>
      </c>
      <c r="EC55" s="29"/>
      <c r="ED55" s="29"/>
      <c r="EE55" s="29">
        <f t="shared" si="110"/>
        <v>0.45272226932444531</v>
      </c>
      <c r="EF55" s="29">
        <f t="shared" si="111"/>
        <v>0.26959404631543654</v>
      </c>
      <c r="EG55" s="29">
        <f t="shared" si="112"/>
        <v>-0.85083590219068361</v>
      </c>
      <c r="EH55" s="29">
        <f t="shared" si="113"/>
        <v>3.4675271116191064</v>
      </c>
      <c r="EI55" s="29" t="e">
        <f>125.9*1000/8.3144+(#REF!*10^9-10^5)*6.5*(10^-6)/8.3144</f>
        <v>#REF!</v>
      </c>
      <c r="EJ55" s="29">
        <f t="shared" si="114"/>
        <v>10.271297556887921</v>
      </c>
      <c r="EK55" s="29" t="e">
        <f t="shared" si="115"/>
        <v>#REF!</v>
      </c>
      <c r="EL55" s="29" t="e">
        <f>#REF!</f>
        <v>#REF!</v>
      </c>
      <c r="EM55" s="29" t="e">
        <f>1/(0.000407-0.0000329*#REF!+0.00001202*P55+0.000056662*EA55-0.000306214*BT55-0.0006176*BW55+0.00018946*BT55/(BT55+BR55)+0.00025746*DJ55)</f>
        <v>#REF!</v>
      </c>
      <c r="EN55" s="29"/>
      <c r="EO55" s="29" t="e">
        <f t="shared" si="116"/>
        <v>#REF!</v>
      </c>
      <c r="EP55" s="29" t="e">
        <f>#REF!</f>
        <v>#REF!</v>
      </c>
      <c r="EQ55" s="31" t="e">
        <f t="shared" si="117"/>
        <v>#REF!</v>
      </c>
      <c r="ER55" s="31" t="e">
        <f>2064.1+31.52*DF55-12.28*DM55-289.6*DQ55+1.544*LN(DQ55)-177.24*(DF55-0.17145)^2-371.87*(DF55-0.17145)*(DM55-0.07365)+0.321067*#REF!-343.43*LN(#REF!)</f>
        <v>#REF!</v>
      </c>
      <c r="ES55" s="31" t="e">
        <f t="shared" si="118"/>
        <v>#REF!</v>
      </c>
      <c r="ET55" s="31">
        <f t="shared" si="119"/>
        <v>0.7025524852679923</v>
      </c>
      <c r="EU55" s="31" t="e">
        <f>(5573.8+587.9*#REF!-61*#REF!^2)/(5.3-0.633*LN(ET55)-3.97*EF55+0.06*EG55+24.7*BU55^2+0.081*P55+0.156*#REF!)</f>
        <v>#REF!</v>
      </c>
    </row>
    <row r="56" spans="4:151">
      <c r="D56">
        <v>76.84</v>
      </c>
      <c r="E56">
        <v>0.22</v>
      </c>
      <c r="F56">
        <v>11.47</v>
      </c>
      <c r="G56">
        <v>1.1599999999999999</v>
      </c>
      <c r="H56">
        <v>7.0000000000000007E-2</v>
      </c>
      <c r="I56">
        <v>0.14000000000000001</v>
      </c>
      <c r="J56">
        <v>0.67</v>
      </c>
      <c r="K56">
        <v>4.0199999999999996</v>
      </c>
      <c r="L56">
        <v>2.87</v>
      </c>
      <c r="M56" s="30">
        <v>0</v>
      </c>
      <c r="N56">
        <v>0</v>
      </c>
      <c r="O56">
        <v>0</v>
      </c>
      <c r="P56">
        <v>2.5299999999999998</v>
      </c>
      <c r="S56">
        <v>50.2</v>
      </c>
      <c r="T56">
        <v>1.24</v>
      </c>
      <c r="U56">
        <v>4.72</v>
      </c>
      <c r="V56">
        <v>19.3</v>
      </c>
      <c r="W56">
        <v>0.26</v>
      </c>
      <c r="X56">
        <v>22.1</v>
      </c>
      <c r="Y56">
        <v>1.96</v>
      </c>
      <c r="Z56">
        <v>0.11</v>
      </c>
      <c r="AA56">
        <v>0</v>
      </c>
      <c r="AB56" s="30">
        <v>0</v>
      </c>
      <c r="AC56">
        <v>0.05</v>
      </c>
      <c r="AD56" s="30">
        <v>0</v>
      </c>
      <c r="AF56" s="29">
        <f t="shared" si="15"/>
        <v>0.20451694664220738</v>
      </c>
      <c r="AG56" s="29">
        <f t="shared" si="16"/>
        <v>9.911828850521251E-2</v>
      </c>
      <c r="AH56" s="7" t="str">
        <f t="shared" si="17"/>
        <v/>
      </c>
      <c r="AI56" s="29" t="str">
        <f t="shared" si="18"/>
        <v/>
      </c>
      <c r="AJ56" s="40" t="e">
        <f t="shared" si="19"/>
        <v>#REF!</v>
      </c>
      <c r="AK56" s="41">
        <f t="shared" ca="1" si="20"/>
        <v>901.38359205470988</v>
      </c>
      <c r="AL56" s="40">
        <f t="shared" ca="1" si="21"/>
        <v>893.76657883949053</v>
      </c>
      <c r="AM56" s="94">
        <f t="shared" ca="1" si="22"/>
        <v>901.38359205470988</v>
      </c>
      <c r="AN56" s="94">
        <f t="shared" ca="1" si="23"/>
        <v>0.5635239710683313</v>
      </c>
      <c r="AO56" s="90">
        <f t="shared" si="24"/>
        <v>1.2293597637314733</v>
      </c>
      <c r="AP56" s="90">
        <f t="shared" si="25"/>
        <v>1.2198078465562334</v>
      </c>
      <c r="AQ56" s="29"/>
      <c r="AR56" s="40" t="e">
        <f t="shared" si="26"/>
        <v>#REF!</v>
      </c>
      <c r="AS56" s="40">
        <f t="shared" ca="1" si="27"/>
        <v>0.5635239710683313</v>
      </c>
      <c r="AT56" s="40">
        <f t="shared" ca="1" si="28"/>
        <v>1.1669635059637689</v>
      </c>
      <c r="AU56" s="64"/>
      <c r="AV56" s="126">
        <f t="shared" si="29"/>
        <v>0.10539865813699487</v>
      </c>
      <c r="AW56" s="29"/>
      <c r="AX56" s="29">
        <f t="shared" si="30"/>
        <v>0.48982766384215487</v>
      </c>
      <c r="AY56" s="29">
        <f t="shared" si="31"/>
        <v>4.6473804553136491</v>
      </c>
      <c r="AZ56" s="29">
        <f t="shared" si="32"/>
        <v>17.705003907652664</v>
      </c>
      <c r="BA56" s="29">
        <f t="shared" si="33"/>
        <v>67.118342226081637</v>
      </c>
      <c r="BB56" s="29">
        <f t="shared" si="34"/>
        <v>1.2788698545210646</v>
      </c>
      <c r="BC56" s="29">
        <f t="shared" si="35"/>
        <v>2.7541725714457402E-3</v>
      </c>
      <c r="BD56" s="29">
        <f t="shared" si="36"/>
        <v>0.22498798560233815</v>
      </c>
      <c r="BE56" s="29">
        <f t="shared" si="37"/>
        <v>1.6145554961696063E-2</v>
      </c>
      <c r="BF56" s="29">
        <f t="shared" si="38"/>
        <v>9.8678414096916309E-4</v>
      </c>
      <c r="BG56" s="29">
        <f t="shared" si="39"/>
        <v>3.4735661615109023E-3</v>
      </c>
      <c r="BH56" s="29">
        <f t="shared" si="40"/>
        <v>1.1947772186299652E-2</v>
      </c>
      <c r="BI56" s="29">
        <f t="shared" si="41"/>
        <v>0.12972156653312658</v>
      </c>
      <c r="BJ56" s="29">
        <f t="shared" si="42"/>
        <v>6.0936770138859404E-2</v>
      </c>
      <c r="BK56" s="29">
        <f t="shared" si="43"/>
        <v>0</v>
      </c>
      <c r="BL56" s="29">
        <f t="shared" si="44"/>
        <v>0</v>
      </c>
      <c r="BM56" s="29">
        <f t="shared" si="45"/>
        <v>0</v>
      </c>
      <c r="BN56" s="29">
        <f t="shared" si="46"/>
        <v>1.7298240268173104</v>
      </c>
      <c r="BO56" s="29">
        <f t="shared" si="47"/>
        <v>0.73930633098792553</v>
      </c>
      <c r="BP56" s="29">
        <f t="shared" si="48"/>
        <v>1.5921692199599752E-3</v>
      </c>
      <c r="BQ56" s="29">
        <f t="shared" si="49"/>
        <v>0.13006408866703728</v>
      </c>
      <c r="BR56" s="29">
        <f t="shared" si="50"/>
        <v>9.3336401341367319E-3</v>
      </c>
      <c r="BS56" s="29">
        <f t="shared" si="51"/>
        <v>5.7045348293880479E-4</v>
      </c>
      <c r="BT56" s="29">
        <f t="shared" si="52"/>
        <v>2.0080459674860045E-3</v>
      </c>
      <c r="BU56" s="29">
        <f t="shared" si="53"/>
        <v>6.906929260476433E-3</v>
      </c>
      <c r="BV56" s="29">
        <f t="shared" si="54"/>
        <v>7.4991192469328963E-2</v>
      </c>
      <c r="BW56" s="29">
        <f t="shared" si="55"/>
        <v>3.522714981071022E-2</v>
      </c>
      <c r="BX56" s="29">
        <f t="shared" si="56"/>
        <v>0</v>
      </c>
      <c r="BY56" s="29">
        <f t="shared" si="57"/>
        <v>0</v>
      </c>
      <c r="BZ56" s="29">
        <f t="shared" si="58"/>
        <v>0</v>
      </c>
      <c r="CA56" s="29">
        <f t="shared" si="59"/>
        <v>1</v>
      </c>
      <c r="CB56" s="29">
        <f t="shared" si="60"/>
        <v>0.83549279928367315</v>
      </c>
      <c r="CC56" s="29">
        <f t="shared" si="61"/>
        <v>1.55235181299669E-2</v>
      </c>
      <c r="CD56" s="29">
        <f t="shared" si="62"/>
        <v>4.6292209766479339E-2</v>
      </c>
      <c r="CE56" s="29">
        <f t="shared" si="63"/>
        <v>0.26862862996615</v>
      </c>
      <c r="CF56" s="29">
        <f t="shared" si="64"/>
        <v>3.6651982378854628E-3</v>
      </c>
      <c r="CG56" s="29">
        <f t="shared" si="65"/>
        <v>0.54832722978136383</v>
      </c>
      <c r="CH56" s="29">
        <f t="shared" si="66"/>
        <v>3.4951691768876587E-2</v>
      </c>
      <c r="CI56" s="29">
        <f t="shared" si="67"/>
        <v>1.7747975520701399E-3</v>
      </c>
      <c r="CJ56" s="29">
        <f t="shared" si="68"/>
        <v>0</v>
      </c>
      <c r="CK56" s="29">
        <f t="shared" si="69"/>
        <v>0</v>
      </c>
      <c r="CL56" s="29">
        <f t="shared" si="70"/>
        <v>3.2895126389654618E-4</v>
      </c>
      <c r="CM56" s="29">
        <f t="shared" si="71"/>
        <v>1.7549850257503619</v>
      </c>
      <c r="CN56" s="29"/>
      <c r="CO56" s="29">
        <f t="shared" si="72"/>
        <v>0.63931707432281537</v>
      </c>
      <c r="CP56" s="29"/>
      <c r="CQ56" s="29">
        <f t="shared" si="73"/>
        <v>1.6709855985673463</v>
      </c>
      <c r="CR56" s="29">
        <f t="shared" si="74"/>
        <v>3.10470362599338E-2</v>
      </c>
      <c r="CS56" s="29">
        <f t="shared" si="75"/>
        <v>0.138876629299438</v>
      </c>
      <c r="CT56" s="29">
        <f t="shared" si="76"/>
        <v>0.26862862996615</v>
      </c>
      <c r="CU56" s="29">
        <f t="shared" si="77"/>
        <v>3.6651982378854628E-3</v>
      </c>
      <c r="CV56" s="29">
        <f t="shared" si="78"/>
        <v>0.54832722978136383</v>
      </c>
      <c r="CW56" s="29">
        <f t="shared" si="79"/>
        <v>3.4951691768876587E-2</v>
      </c>
      <c r="CX56" s="29">
        <f t="shared" si="80"/>
        <v>1.7747975520701399E-3</v>
      </c>
      <c r="CY56" s="29">
        <f t="shared" si="81"/>
        <v>0</v>
      </c>
      <c r="CZ56" s="29">
        <f t="shared" si="82"/>
        <v>0</v>
      </c>
      <c r="DA56" s="29">
        <f t="shared" si="83"/>
        <v>9.8685379168963853E-4</v>
      </c>
      <c r="DB56" s="29">
        <f t="shared" si="84"/>
        <v>2.699243665224754</v>
      </c>
      <c r="DC56" s="29">
        <f t="shared" si="85"/>
        <v>2.2228448944050432</v>
      </c>
      <c r="DD56" s="29">
        <f t="shared" si="86"/>
        <v>1.8571709031998904</v>
      </c>
      <c r="DE56" s="29">
        <f t="shared" si="87"/>
        <v>3.4506373018401044E-2</v>
      </c>
      <c r="DF56" s="29">
        <f t="shared" si="88"/>
        <v>0.20580080426029176</v>
      </c>
      <c r="DG56" s="29">
        <f t="shared" si="89"/>
        <v>1.8916772762182914</v>
      </c>
      <c r="DH56" s="29">
        <f t="shared" si="90"/>
        <v>0.14282909680010958</v>
      </c>
      <c r="DI56" s="29">
        <f t="shared" si="91"/>
        <v>6.2971707460182186E-2</v>
      </c>
      <c r="DJ56" s="29">
        <f t="shared" si="92"/>
        <v>0.59711977861127807</v>
      </c>
      <c r="DK56" s="29">
        <f t="shared" si="93"/>
        <v>8.1471671900660621E-3</v>
      </c>
      <c r="DL56" s="29">
        <f t="shared" si="94"/>
        <v>1.2188463831827656</v>
      </c>
      <c r="DM56" s="29">
        <f t="shared" si="95"/>
        <v>7.769218959926609E-2</v>
      </c>
      <c r="DN56" s="29">
        <f t="shared" si="96"/>
        <v>7.8901993544433589E-3</v>
      </c>
      <c r="DO56" s="29">
        <f t="shared" si="97"/>
        <v>0</v>
      </c>
      <c r="DP56" s="29">
        <f t="shared" si="98"/>
        <v>0</v>
      </c>
      <c r="DQ56" s="29">
        <f t="shared" si="99"/>
        <v>1.4624152749210474E-3</v>
      </c>
      <c r="DR56" s="31">
        <f t="shared" si="100"/>
        <v>4.0086362136913234</v>
      </c>
      <c r="DS56" s="29"/>
      <c r="DT56" s="29">
        <f t="shared" si="101"/>
        <v>7.8901993544433589E-3</v>
      </c>
      <c r="DU56" s="29">
        <f t="shared" si="102"/>
        <v>3.4506373018401044E-2</v>
      </c>
      <c r="DV56" s="29">
        <f t="shared" si="103"/>
        <v>1.4624152749210474E-3</v>
      </c>
      <c r="DW56" s="31">
        <f t="shared" si="104"/>
        <v>5.3619092830817783E-2</v>
      </c>
      <c r="DX56" s="29">
        <f t="shared" si="105"/>
        <v>7.769218959926609E-2</v>
      </c>
      <c r="DY56" s="29">
        <f t="shared" si="106"/>
        <v>0.82914783676781245</v>
      </c>
      <c r="DZ56" s="29">
        <f t="shared" si="107"/>
        <v>1.0043181068456617</v>
      </c>
      <c r="EA56" s="29">
        <f t="shared" si="108"/>
        <v>9.2771235690119003</v>
      </c>
      <c r="EB56" s="29">
        <f t="shared" si="109"/>
        <v>5.8858460443730278</v>
      </c>
      <c r="EC56" s="29"/>
      <c r="ED56" s="29"/>
      <c r="EE56" s="29">
        <f t="shared" si="110"/>
        <v>0.73930633098792553</v>
      </c>
      <c r="EF56" s="29">
        <f t="shared" si="111"/>
        <v>1.8819068845037975E-2</v>
      </c>
      <c r="EG56" s="29">
        <f t="shared" si="112"/>
        <v>-0.49882913961360764</v>
      </c>
      <c r="EH56" s="29">
        <f t="shared" si="113"/>
        <v>96.59635520432316</v>
      </c>
      <c r="EI56" s="29" t="e">
        <f>125.9*1000/8.3144+(#REF!*10^9-10^5)*6.5*(10^-6)/8.3144</f>
        <v>#REF!</v>
      </c>
      <c r="EJ56" s="29">
        <f t="shared" si="114"/>
        <v>11.249396151112361</v>
      </c>
      <c r="EK56" s="29" t="e">
        <f t="shared" si="115"/>
        <v>#REF!</v>
      </c>
      <c r="EL56" s="29" t="e">
        <f>#REF!</f>
        <v>#REF!</v>
      </c>
      <c r="EM56" s="29" t="e">
        <f>1/(0.000407-0.0000329*#REF!+0.00001202*P56+0.000056662*EA56-0.000306214*BT56-0.0006176*BW56+0.00018946*BT56/(BT56+BR56)+0.00025746*DJ56)</f>
        <v>#REF!</v>
      </c>
      <c r="EN56" s="29"/>
      <c r="EO56" s="29" t="e">
        <f t="shared" si="116"/>
        <v>#REF!</v>
      </c>
      <c r="EP56" s="29" t="e">
        <f>#REF!</f>
        <v>#REF!</v>
      </c>
      <c r="EQ56" s="31" t="e">
        <f t="shared" si="117"/>
        <v>#REF!</v>
      </c>
      <c r="ER56" s="31" t="e">
        <f>2064.1+31.52*DF56-12.28*DM56-289.6*DQ56+1.544*LN(DQ56)-177.24*(DF56-0.17145)^2-371.87*(DF56-0.17145)*(DM56-0.07365)+0.321067*#REF!-343.43*LN(#REF!)</f>
        <v>#REF!</v>
      </c>
      <c r="ES56" s="31" t="e">
        <f t="shared" si="118"/>
        <v>#REF!</v>
      </c>
      <c r="ET56" s="31">
        <f t="shared" si="119"/>
        <v>0.17705003907652664</v>
      </c>
      <c r="EU56" s="31" t="e">
        <f>(5573.8+587.9*#REF!-61*#REF!^2)/(5.3-0.633*LN(ET56)-3.97*EF56+0.06*EG56+24.7*BU56^2+0.081*P56+0.156*#REF!)</f>
        <v>#REF!</v>
      </c>
    </row>
    <row r="57" spans="4:151">
      <c r="D57">
        <v>76.319999999999993</v>
      </c>
      <c r="E57">
        <v>0.23</v>
      </c>
      <c r="F57">
        <v>11.87</v>
      </c>
      <c r="G57">
        <v>1.18</v>
      </c>
      <c r="H57">
        <v>0.01</v>
      </c>
      <c r="I57">
        <v>0.14000000000000001</v>
      </c>
      <c r="J57">
        <v>0.67</v>
      </c>
      <c r="K57">
        <v>4.22</v>
      </c>
      <c r="L57">
        <v>2.8</v>
      </c>
      <c r="M57" s="30">
        <v>0</v>
      </c>
      <c r="N57">
        <v>0</v>
      </c>
      <c r="O57">
        <v>0</v>
      </c>
      <c r="P57">
        <v>2.56</v>
      </c>
      <c r="S57">
        <v>50.2</v>
      </c>
      <c r="T57">
        <v>1.24</v>
      </c>
      <c r="U57">
        <v>4.72</v>
      </c>
      <c r="V57">
        <v>19.3</v>
      </c>
      <c r="W57">
        <v>0.26</v>
      </c>
      <c r="X57">
        <v>22.1</v>
      </c>
      <c r="Y57">
        <v>1.96</v>
      </c>
      <c r="Z57">
        <v>0.11</v>
      </c>
      <c r="AA57">
        <v>0</v>
      </c>
      <c r="AB57" s="30">
        <v>0</v>
      </c>
      <c r="AC57">
        <v>0.05</v>
      </c>
      <c r="AD57" s="30">
        <v>0</v>
      </c>
      <c r="AF57" s="29">
        <f t="shared" si="15"/>
        <v>0.20697234596547193</v>
      </c>
      <c r="AG57" s="29">
        <f t="shared" si="16"/>
        <v>0.10336010576300239</v>
      </c>
      <c r="AH57" s="7" t="str">
        <f t="shared" si="17"/>
        <v/>
      </c>
      <c r="AI57" s="29" t="str">
        <f t="shared" si="18"/>
        <v/>
      </c>
      <c r="AJ57" s="40" t="e">
        <f t="shared" si="19"/>
        <v>#REF!</v>
      </c>
      <c r="AK57" s="41">
        <f t="shared" ca="1" si="20"/>
        <v>896.65734364488935</v>
      </c>
      <c r="AL57" s="40">
        <f t="shared" ca="1" si="21"/>
        <v>890.49356782717484</v>
      </c>
      <c r="AM57" s="94">
        <f t="shared" ca="1" si="22"/>
        <v>896.65734364488935</v>
      </c>
      <c r="AN57" s="94">
        <f t="shared" ca="1" si="23"/>
        <v>0.53448308256947197</v>
      </c>
      <c r="AO57" s="90">
        <f t="shared" si="24"/>
        <v>1.1801711929233363</v>
      </c>
      <c r="AP57" s="90">
        <f t="shared" si="25"/>
        <v>1.1756963774220723</v>
      </c>
      <c r="AQ57" s="29"/>
      <c r="AR57" s="40" t="e">
        <f t="shared" si="26"/>
        <v>#REF!</v>
      </c>
      <c r="AS57" s="40">
        <f t="shared" ca="1" si="27"/>
        <v>0.53448308256947197</v>
      </c>
      <c r="AT57" s="40">
        <f t="shared" ca="1" si="28"/>
        <v>1.1957804638606024</v>
      </c>
      <c r="AU57" s="64"/>
      <c r="AV57" s="126">
        <f t="shared" si="29"/>
        <v>0.10361224020246954</v>
      </c>
      <c r="AW57" s="29"/>
      <c r="AX57" s="29">
        <f t="shared" si="30"/>
        <v>0.48982766384215487</v>
      </c>
      <c r="AY57" s="29">
        <f t="shared" si="31"/>
        <v>4.7275077045431946</v>
      </c>
      <c r="AZ57" s="29">
        <f t="shared" si="32"/>
        <v>17.457305819004748</v>
      </c>
      <c r="BA57" s="29">
        <f t="shared" si="33"/>
        <v>67.118342226081637</v>
      </c>
      <c r="BB57" s="29">
        <f t="shared" si="34"/>
        <v>1.2702153474368512</v>
      </c>
      <c r="BC57" s="29">
        <f t="shared" si="35"/>
        <v>2.8793622337841833E-3</v>
      </c>
      <c r="BD57" s="29">
        <f t="shared" si="36"/>
        <v>0.23283412285089397</v>
      </c>
      <c r="BE57" s="29">
        <f t="shared" si="37"/>
        <v>1.6423926598966684E-2</v>
      </c>
      <c r="BF57" s="29">
        <f t="shared" si="38"/>
        <v>1.4096916299559471E-4</v>
      </c>
      <c r="BG57" s="29">
        <f t="shared" si="39"/>
        <v>3.4735661615109023E-3</v>
      </c>
      <c r="BH57" s="29">
        <f t="shared" si="40"/>
        <v>1.1947772186299652E-2</v>
      </c>
      <c r="BI57" s="29">
        <f t="shared" si="41"/>
        <v>0.13617537581338163</v>
      </c>
      <c r="BJ57" s="29">
        <f t="shared" si="42"/>
        <v>5.9450507452545751E-2</v>
      </c>
      <c r="BK57" s="29">
        <f t="shared" si="43"/>
        <v>0</v>
      </c>
      <c r="BL57" s="29">
        <f t="shared" si="44"/>
        <v>0</v>
      </c>
      <c r="BM57" s="29">
        <f t="shared" si="45"/>
        <v>0</v>
      </c>
      <c r="BN57" s="29">
        <f t="shared" si="46"/>
        <v>1.7335409498972296</v>
      </c>
      <c r="BO57" s="29">
        <f t="shared" si="47"/>
        <v>0.73272878123366736</v>
      </c>
      <c r="BP57" s="29">
        <f t="shared" si="48"/>
        <v>1.6609715703311664E-3</v>
      </c>
      <c r="BQ57" s="29">
        <f t="shared" si="49"/>
        <v>0.1343112909243345</v>
      </c>
      <c r="BR57" s="29">
        <f t="shared" si="50"/>
        <v>9.4742074595586291E-3</v>
      </c>
      <c r="BS57" s="29">
        <f t="shared" si="51"/>
        <v>8.1318623020674449E-5</v>
      </c>
      <c r="BT57" s="29">
        <f t="shared" si="52"/>
        <v>2.0037404721918034E-3</v>
      </c>
      <c r="BU57" s="29">
        <f t="shared" si="53"/>
        <v>6.8921199623279495E-3</v>
      </c>
      <c r="BV57" s="29">
        <f t="shared" si="54"/>
        <v>7.855330779550064E-2</v>
      </c>
      <c r="BW57" s="29">
        <f t="shared" si="55"/>
        <v>3.4294261959067179E-2</v>
      </c>
      <c r="BX57" s="29">
        <f t="shared" si="56"/>
        <v>0</v>
      </c>
      <c r="BY57" s="29">
        <f t="shared" si="57"/>
        <v>0</v>
      </c>
      <c r="BZ57" s="29">
        <f t="shared" si="58"/>
        <v>0</v>
      </c>
      <c r="CA57" s="29">
        <f t="shared" si="59"/>
        <v>0.99999999999999978</v>
      </c>
      <c r="CB57" s="29">
        <f t="shared" si="60"/>
        <v>0.83549279928367315</v>
      </c>
      <c r="CC57" s="29">
        <f t="shared" si="61"/>
        <v>1.55235181299669E-2</v>
      </c>
      <c r="CD57" s="29">
        <f t="shared" si="62"/>
        <v>4.6292209766479339E-2</v>
      </c>
      <c r="CE57" s="29">
        <f t="shared" si="63"/>
        <v>0.26862862996615</v>
      </c>
      <c r="CF57" s="29">
        <f t="shared" si="64"/>
        <v>3.6651982378854628E-3</v>
      </c>
      <c r="CG57" s="29">
        <f t="shared" si="65"/>
        <v>0.54832722978136383</v>
      </c>
      <c r="CH57" s="29">
        <f t="shared" si="66"/>
        <v>3.4951691768876587E-2</v>
      </c>
      <c r="CI57" s="29">
        <f t="shared" si="67"/>
        <v>1.7747975520701399E-3</v>
      </c>
      <c r="CJ57" s="29">
        <f t="shared" si="68"/>
        <v>0</v>
      </c>
      <c r="CK57" s="29">
        <f t="shared" si="69"/>
        <v>0</v>
      </c>
      <c r="CL57" s="29">
        <f t="shared" si="70"/>
        <v>3.2895126389654618E-4</v>
      </c>
      <c r="CM57" s="29">
        <f t="shared" si="71"/>
        <v>1.7549850257503619</v>
      </c>
      <c r="CN57" s="29"/>
      <c r="CO57" s="29">
        <f t="shared" si="72"/>
        <v>0.63931707432281537</v>
      </c>
      <c r="CP57" s="29"/>
      <c r="CQ57" s="29">
        <f t="shared" si="73"/>
        <v>1.6709855985673463</v>
      </c>
      <c r="CR57" s="29">
        <f t="shared" si="74"/>
        <v>3.10470362599338E-2</v>
      </c>
      <c r="CS57" s="29">
        <f t="shared" si="75"/>
        <v>0.138876629299438</v>
      </c>
      <c r="CT57" s="29">
        <f t="shared" si="76"/>
        <v>0.26862862996615</v>
      </c>
      <c r="CU57" s="29">
        <f t="shared" si="77"/>
        <v>3.6651982378854628E-3</v>
      </c>
      <c r="CV57" s="29">
        <f t="shared" si="78"/>
        <v>0.54832722978136383</v>
      </c>
      <c r="CW57" s="29">
        <f t="shared" si="79"/>
        <v>3.4951691768876587E-2</v>
      </c>
      <c r="CX57" s="29">
        <f t="shared" si="80"/>
        <v>1.7747975520701399E-3</v>
      </c>
      <c r="CY57" s="29">
        <f t="shared" si="81"/>
        <v>0</v>
      </c>
      <c r="CZ57" s="29">
        <f t="shared" si="82"/>
        <v>0</v>
      </c>
      <c r="DA57" s="29">
        <f t="shared" si="83"/>
        <v>9.8685379168963853E-4</v>
      </c>
      <c r="DB57" s="29">
        <f t="shared" si="84"/>
        <v>2.699243665224754</v>
      </c>
      <c r="DC57" s="29">
        <f t="shared" si="85"/>
        <v>2.2228448944050432</v>
      </c>
      <c r="DD57" s="29">
        <f t="shared" si="86"/>
        <v>1.8571709031998904</v>
      </c>
      <c r="DE57" s="29">
        <f t="shared" si="87"/>
        <v>3.4506373018401044E-2</v>
      </c>
      <c r="DF57" s="29">
        <f t="shared" si="88"/>
        <v>0.20580080426029176</v>
      </c>
      <c r="DG57" s="29">
        <f t="shared" si="89"/>
        <v>1.8916772762182914</v>
      </c>
      <c r="DH57" s="29">
        <f t="shared" si="90"/>
        <v>0.14282909680010958</v>
      </c>
      <c r="DI57" s="29">
        <f t="shared" si="91"/>
        <v>6.2971707460182186E-2</v>
      </c>
      <c r="DJ57" s="29">
        <f t="shared" si="92"/>
        <v>0.59711977861127807</v>
      </c>
      <c r="DK57" s="29">
        <f t="shared" si="93"/>
        <v>8.1471671900660621E-3</v>
      </c>
      <c r="DL57" s="29">
        <f t="shared" si="94"/>
        <v>1.2188463831827656</v>
      </c>
      <c r="DM57" s="29">
        <f t="shared" si="95"/>
        <v>7.769218959926609E-2</v>
      </c>
      <c r="DN57" s="29">
        <f t="shared" si="96"/>
        <v>7.8901993544433589E-3</v>
      </c>
      <c r="DO57" s="29">
        <f t="shared" si="97"/>
        <v>0</v>
      </c>
      <c r="DP57" s="29">
        <f t="shared" si="98"/>
        <v>0</v>
      </c>
      <c r="DQ57" s="29">
        <f t="shared" si="99"/>
        <v>1.4624152749210474E-3</v>
      </c>
      <c r="DR57" s="31">
        <f t="shared" si="100"/>
        <v>4.0086362136913234</v>
      </c>
      <c r="DS57" s="29"/>
      <c r="DT57" s="29">
        <f t="shared" si="101"/>
        <v>7.8901993544433589E-3</v>
      </c>
      <c r="DU57" s="29">
        <f t="shared" si="102"/>
        <v>3.4506373018401044E-2</v>
      </c>
      <c r="DV57" s="29">
        <f t="shared" si="103"/>
        <v>1.4624152749210474E-3</v>
      </c>
      <c r="DW57" s="31">
        <f t="shared" si="104"/>
        <v>5.3619092830817783E-2</v>
      </c>
      <c r="DX57" s="29">
        <f t="shared" si="105"/>
        <v>7.769218959926609E-2</v>
      </c>
      <c r="DY57" s="29">
        <f t="shared" si="106"/>
        <v>0.82914783676781245</v>
      </c>
      <c r="DZ57" s="29">
        <f t="shared" si="107"/>
        <v>1.0043181068456617</v>
      </c>
      <c r="EA57" s="29">
        <f t="shared" si="108"/>
        <v>9.3551382358912374</v>
      </c>
      <c r="EB57" s="29">
        <f t="shared" si="109"/>
        <v>5.8605876704519808</v>
      </c>
      <c r="EC57" s="29"/>
      <c r="ED57" s="29"/>
      <c r="EE57" s="29">
        <f t="shared" si="110"/>
        <v>0.73272878123366736</v>
      </c>
      <c r="EF57" s="29">
        <f t="shared" si="111"/>
        <v>1.8451386517099055E-2</v>
      </c>
      <c r="EG57" s="29">
        <f t="shared" si="112"/>
        <v>-0.51644109442955488</v>
      </c>
      <c r="EH57" s="29">
        <f t="shared" si="113"/>
        <v>99.287138045109558</v>
      </c>
      <c r="EI57" s="29" t="e">
        <f>125.9*1000/8.3144+(#REF!*10^9-10^5)*6.5*(10^-6)/8.3144</f>
        <v>#REF!</v>
      </c>
      <c r="EJ57" s="29">
        <f t="shared" si="114"/>
        <v>11.282495882566421</v>
      </c>
      <c r="EK57" s="29" t="e">
        <f t="shared" si="115"/>
        <v>#REF!</v>
      </c>
      <c r="EL57" s="29" t="e">
        <f>#REF!</f>
        <v>#REF!</v>
      </c>
      <c r="EM57" s="29" t="e">
        <f>1/(0.000407-0.0000329*#REF!+0.00001202*P57+0.000056662*EA57-0.000306214*BT57-0.0006176*BW57+0.00018946*BT57/(BT57+BR57)+0.00025746*DJ57)</f>
        <v>#REF!</v>
      </c>
      <c r="EN57" s="29"/>
      <c r="EO57" s="29" t="e">
        <f t="shared" si="116"/>
        <v>#REF!</v>
      </c>
      <c r="EP57" s="29" t="e">
        <f>#REF!</f>
        <v>#REF!</v>
      </c>
      <c r="EQ57" s="31" t="e">
        <f t="shared" si="117"/>
        <v>#REF!</v>
      </c>
      <c r="ER57" s="31" t="e">
        <f>2064.1+31.52*DF57-12.28*DM57-289.6*DQ57+1.544*LN(DQ57)-177.24*(DF57-0.17145)^2-371.87*(DF57-0.17145)*(DM57-0.07365)+0.321067*#REF!-343.43*LN(#REF!)</f>
        <v>#REF!</v>
      </c>
      <c r="ES57" s="31" t="e">
        <f t="shared" si="118"/>
        <v>#REF!</v>
      </c>
      <c r="ET57" s="31">
        <f t="shared" si="119"/>
        <v>0.17457305819004748</v>
      </c>
      <c r="EU57" s="31" t="e">
        <f>(5573.8+587.9*#REF!-61*#REF!^2)/(5.3-0.633*LN(ET57)-3.97*EF57+0.06*EG57+24.7*BU57^2+0.081*P57+0.156*#REF!)</f>
        <v>#REF!</v>
      </c>
    </row>
    <row r="58" spans="4:151">
      <c r="D58">
        <v>49.6</v>
      </c>
      <c r="E58">
        <v>3.79</v>
      </c>
      <c r="F58">
        <v>15.8</v>
      </c>
      <c r="G58">
        <v>13</v>
      </c>
      <c r="H58">
        <v>0.14000000000000001</v>
      </c>
      <c r="I58">
        <v>4.26</v>
      </c>
      <c r="J58">
        <v>6.59</v>
      </c>
      <c r="K58">
        <v>3.65</v>
      </c>
      <c r="L58">
        <v>1.04</v>
      </c>
      <c r="M58" s="30">
        <v>0</v>
      </c>
      <c r="N58">
        <v>0</v>
      </c>
      <c r="O58">
        <v>0.63</v>
      </c>
      <c r="P58">
        <v>0</v>
      </c>
      <c r="S58">
        <v>53.55</v>
      </c>
      <c r="T58">
        <v>0.06</v>
      </c>
      <c r="U58">
        <v>3.95</v>
      </c>
      <c r="V58">
        <v>12.59</v>
      </c>
      <c r="W58">
        <v>0.17</v>
      </c>
      <c r="X58">
        <v>26.86</v>
      </c>
      <c r="Y58">
        <v>2.5099999999999998</v>
      </c>
      <c r="Z58">
        <v>0.01</v>
      </c>
      <c r="AA58">
        <v>0</v>
      </c>
      <c r="AB58" s="30">
        <v>0</v>
      </c>
      <c r="AC58">
        <v>0.95</v>
      </c>
      <c r="AD58" s="30">
        <v>0</v>
      </c>
      <c r="AF58" s="29">
        <f t="shared" si="15"/>
        <v>0.30316563993055301</v>
      </c>
      <c r="AG58" s="29">
        <f t="shared" si="16"/>
        <v>0.14956749570694342</v>
      </c>
      <c r="AH58" s="7" t="str">
        <f t="shared" si="17"/>
        <v/>
      </c>
      <c r="AI58" s="29" t="str">
        <f t="shared" si="18"/>
        <v/>
      </c>
      <c r="AJ58" s="40" t="e">
        <f t="shared" si="19"/>
        <v>#REF!</v>
      </c>
      <c r="AK58" s="41">
        <f t="shared" ca="1" si="20"/>
        <v>1262.7041087658931</v>
      </c>
      <c r="AL58" s="40">
        <f t="shared" ca="1" si="21"/>
        <v>1167.3983923185508</v>
      </c>
      <c r="AM58" s="94">
        <f t="shared" ca="1" si="22"/>
        <v>1262.7041087658931</v>
      </c>
      <c r="AN58" s="94">
        <f t="shared" ca="1" si="23"/>
        <v>0.97493838392217036</v>
      </c>
      <c r="AO58" s="90">
        <f t="shared" si="24"/>
        <v>0.70062899999999972</v>
      </c>
      <c r="AP58" s="90">
        <f t="shared" si="25"/>
        <v>0.70604999999999996</v>
      </c>
      <c r="AQ58" s="29"/>
      <c r="AR58" s="40" t="e">
        <f t="shared" si="26"/>
        <v>#REF!</v>
      </c>
      <c r="AS58" s="40">
        <f t="shared" ca="1" si="27"/>
        <v>0.97493838392217036</v>
      </c>
      <c r="AT58" s="40">
        <f t="shared" ca="1" si="28"/>
        <v>0.78663919493064804</v>
      </c>
      <c r="AU58" s="64"/>
      <c r="AV58" s="126">
        <f t="shared" si="29"/>
        <v>0.1535981442236096</v>
      </c>
      <c r="AW58" s="29"/>
      <c r="AX58" s="29">
        <f t="shared" si="30"/>
        <v>0.26290448527922045</v>
      </c>
      <c r="AY58" s="29">
        <f t="shared" si="31"/>
        <v>1.7116384225090746</v>
      </c>
      <c r="AZ58" s="29">
        <f t="shared" si="32"/>
        <v>36.87436542711913</v>
      </c>
      <c r="BA58" s="29">
        <f t="shared" si="33"/>
        <v>79.179926266194272</v>
      </c>
      <c r="BB58" s="29">
        <f t="shared" si="34"/>
        <v>0.82550682957111932</v>
      </c>
      <c r="BC58" s="29">
        <f t="shared" si="35"/>
        <v>4.7446882026269802E-2</v>
      </c>
      <c r="BD58" s="29">
        <f t="shared" si="36"/>
        <v>0.30992242131795494</v>
      </c>
      <c r="BE58" s="29">
        <f t="shared" si="37"/>
        <v>0.18094156422590416</v>
      </c>
      <c r="BF58" s="29">
        <f t="shared" si="38"/>
        <v>1.9735682819383262E-3</v>
      </c>
      <c r="BG58" s="29">
        <f t="shared" si="39"/>
        <v>0.10569565605740315</v>
      </c>
      <c r="BH58" s="29">
        <f t="shared" si="40"/>
        <v>0.11751614732494731</v>
      </c>
      <c r="BI58" s="29">
        <f t="shared" si="41"/>
        <v>0.11778201936465474</v>
      </c>
      <c r="BJ58" s="29">
        <f t="shared" si="42"/>
        <v>2.208161705380271E-2</v>
      </c>
      <c r="BK58" s="29">
        <f t="shared" si="43"/>
        <v>0</v>
      </c>
      <c r="BL58" s="29">
        <f t="shared" si="44"/>
        <v>0</v>
      </c>
      <c r="BM58" s="29">
        <f t="shared" si="45"/>
        <v>8.8771779028724001E-3</v>
      </c>
      <c r="BN58" s="29">
        <f t="shared" si="46"/>
        <v>1.7377438831268672</v>
      </c>
      <c r="BO58" s="29">
        <f t="shared" si="47"/>
        <v>0.47504516493288768</v>
      </c>
      <c r="BP58" s="29">
        <f t="shared" si="48"/>
        <v>2.7303725529963987E-2</v>
      </c>
      <c r="BQ58" s="29">
        <f t="shared" si="49"/>
        <v>0.17834758293626432</v>
      </c>
      <c r="BR58" s="29">
        <f t="shared" si="50"/>
        <v>0.10412441441043713</v>
      </c>
      <c r="BS58" s="29">
        <f t="shared" si="51"/>
        <v>1.1357072242355534E-3</v>
      </c>
      <c r="BT58" s="29">
        <f t="shared" si="52"/>
        <v>6.0823494810533389E-2</v>
      </c>
      <c r="BU58" s="29">
        <f t="shared" si="53"/>
        <v>6.7625700464841065E-2</v>
      </c>
      <c r="BV58" s="29">
        <f t="shared" si="54"/>
        <v>6.7778698868281875E-2</v>
      </c>
      <c r="BW58" s="29">
        <f t="shared" si="55"/>
        <v>1.2707060728690017E-2</v>
      </c>
      <c r="BX58" s="29">
        <f t="shared" si="56"/>
        <v>0</v>
      </c>
      <c r="BY58" s="29">
        <f t="shared" si="57"/>
        <v>0</v>
      </c>
      <c r="BZ58" s="29">
        <f t="shared" si="58"/>
        <v>5.1084500938647845E-3</v>
      </c>
      <c r="CA58" s="29">
        <f t="shared" si="59"/>
        <v>0.99999999999999967</v>
      </c>
      <c r="CB58" s="29">
        <f t="shared" si="60"/>
        <v>0.89124779684543209</v>
      </c>
      <c r="CC58" s="29">
        <f t="shared" si="61"/>
        <v>7.511379740306564E-4</v>
      </c>
      <c r="CD58" s="29">
        <f t="shared" si="62"/>
        <v>3.8740302664744368E-2</v>
      </c>
      <c r="CE58" s="29">
        <f t="shared" si="63"/>
        <v>0.17523494566185641</v>
      </c>
      <c r="CF58" s="29">
        <f t="shared" si="64"/>
        <v>2.3964757709251101E-3</v>
      </c>
      <c r="CG58" s="29">
        <f t="shared" si="65"/>
        <v>0.66642847927273441</v>
      </c>
      <c r="CH58" s="29">
        <f t="shared" si="66"/>
        <v>4.4759564459122568E-2</v>
      </c>
      <c r="CI58" s="29">
        <f t="shared" si="67"/>
        <v>1.6134523200637637E-4</v>
      </c>
      <c r="CJ58" s="29">
        <f t="shared" si="68"/>
        <v>0</v>
      </c>
      <c r="CK58" s="29">
        <f t="shared" si="69"/>
        <v>0</v>
      </c>
      <c r="CL58" s="29">
        <f t="shared" si="70"/>
        <v>6.2500740140343765E-3</v>
      </c>
      <c r="CM58" s="29">
        <f t="shared" si="71"/>
        <v>1.8259701218948865</v>
      </c>
      <c r="CN58" s="29"/>
      <c r="CO58" s="29">
        <f t="shared" si="72"/>
        <v>0.7444207867241277</v>
      </c>
      <c r="CP58" s="29"/>
      <c r="CQ58" s="29">
        <f t="shared" si="73"/>
        <v>1.7824955936908642</v>
      </c>
      <c r="CR58" s="29">
        <f t="shared" si="74"/>
        <v>1.5022759480613128E-3</v>
      </c>
      <c r="CS58" s="29">
        <f t="shared" si="75"/>
        <v>0.1162209079942331</v>
      </c>
      <c r="CT58" s="29">
        <f t="shared" si="76"/>
        <v>0.17523494566185641</v>
      </c>
      <c r="CU58" s="29">
        <f t="shared" si="77"/>
        <v>2.3964757709251101E-3</v>
      </c>
      <c r="CV58" s="29">
        <f t="shared" si="78"/>
        <v>0.66642847927273441</v>
      </c>
      <c r="CW58" s="29">
        <f t="shared" si="79"/>
        <v>4.4759564459122568E-2</v>
      </c>
      <c r="CX58" s="29">
        <f t="shared" si="80"/>
        <v>1.6134523200637637E-4</v>
      </c>
      <c r="CY58" s="29">
        <f t="shared" si="81"/>
        <v>0</v>
      </c>
      <c r="CZ58" s="29">
        <f t="shared" si="82"/>
        <v>0</v>
      </c>
      <c r="DA58" s="29">
        <f t="shared" si="83"/>
        <v>1.875022204210313E-2</v>
      </c>
      <c r="DB58" s="29">
        <f t="shared" si="84"/>
        <v>2.8079498100719067</v>
      </c>
      <c r="DC58" s="29">
        <f t="shared" si="85"/>
        <v>2.1367903295416633</v>
      </c>
      <c r="DD58" s="29">
        <f t="shared" si="86"/>
        <v>1.9044096735246321</v>
      </c>
      <c r="DE58" s="29">
        <f t="shared" si="87"/>
        <v>1.6050243590602236E-3</v>
      </c>
      <c r="DF58" s="29">
        <f t="shared" si="88"/>
        <v>0.16555980819508578</v>
      </c>
      <c r="DG58" s="29">
        <f t="shared" si="89"/>
        <v>1.9060146978836923</v>
      </c>
      <c r="DH58" s="29">
        <f t="shared" si="90"/>
        <v>9.5590326475367915E-2</v>
      </c>
      <c r="DI58" s="29">
        <f t="shared" si="91"/>
        <v>6.9969481719717869E-2</v>
      </c>
      <c r="DJ58" s="29">
        <f t="shared" si="92"/>
        <v>0.37444033728801362</v>
      </c>
      <c r="DK58" s="29">
        <f t="shared" si="93"/>
        <v>5.1207662522936778E-3</v>
      </c>
      <c r="DL58" s="29">
        <f t="shared" si="94"/>
        <v>1.4240179298411357</v>
      </c>
      <c r="DM58" s="29">
        <f t="shared" si="95"/>
        <v>9.5641804490749827E-2</v>
      </c>
      <c r="DN58" s="29">
        <f t="shared" si="96"/>
        <v>6.8952186293776217E-4</v>
      </c>
      <c r="DO58" s="29">
        <f t="shared" si="97"/>
        <v>0</v>
      </c>
      <c r="DP58" s="29">
        <f t="shared" si="98"/>
        <v>0</v>
      </c>
      <c r="DQ58" s="29">
        <f t="shared" si="99"/>
        <v>2.6710195424216602E-2</v>
      </c>
      <c r="DR58" s="31">
        <f t="shared" si="100"/>
        <v>3.9981950612381256</v>
      </c>
      <c r="DS58" s="29"/>
      <c r="DT58" s="29">
        <f t="shared" si="101"/>
        <v>6.8952186293776217E-4</v>
      </c>
      <c r="DU58" s="29">
        <f t="shared" si="102"/>
        <v>1.6050243590602236E-3</v>
      </c>
      <c r="DV58" s="29">
        <f t="shared" si="103"/>
        <v>2.6710195424216602E-2</v>
      </c>
      <c r="DW58" s="31">
        <f t="shared" si="104"/>
        <v>4.2569764432563509E-2</v>
      </c>
      <c r="DX58" s="29">
        <f t="shared" si="105"/>
        <v>9.5641804490749827E-2</v>
      </c>
      <c r="DY58" s="29">
        <f t="shared" si="106"/>
        <v>0.83188122004953469</v>
      </c>
      <c r="DZ58" s="29">
        <f t="shared" si="107"/>
        <v>0.99909753061906259</v>
      </c>
      <c r="EA58" s="29">
        <f t="shared" si="108"/>
        <v>4.8951529859233096</v>
      </c>
      <c r="EB58" s="29">
        <f t="shared" si="109"/>
        <v>2.8310401057752754</v>
      </c>
      <c r="EC58" s="29"/>
      <c r="ED58" s="29"/>
      <c r="EE58" s="29">
        <f t="shared" si="110"/>
        <v>0.47504516493288768</v>
      </c>
      <c r="EF58" s="29">
        <f t="shared" si="111"/>
        <v>0.23370931691004715</v>
      </c>
      <c r="EG58" s="29">
        <f t="shared" si="112"/>
        <v>-0.88131617717798338</v>
      </c>
      <c r="EH58" s="29">
        <f t="shared" si="113"/>
        <v>5.2640406756499445</v>
      </c>
      <c r="EI58" s="29" t="e">
        <f>125.9*1000/8.3144+(#REF!*10^9-10^5)*6.5*(10^-6)/8.3144</f>
        <v>#REF!</v>
      </c>
      <c r="EJ58" s="29">
        <f t="shared" si="114"/>
        <v>10.851013914867487</v>
      </c>
      <c r="EK58" s="29" t="e">
        <f t="shared" si="115"/>
        <v>#REF!</v>
      </c>
      <c r="EL58" s="29" t="e">
        <f>#REF!</f>
        <v>#REF!</v>
      </c>
      <c r="EM58" s="29" t="e">
        <f>1/(0.000407-0.0000329*#REF!+0.00001202*P58+0.000056662*EA58-0.000306214*BT58-0.0006176*BW58+0.00018946*BT58/(BT58+BR58)+0.00025746*DJ58)</f>
        <v>#REF!</v>
      </c>
      <c r="EN58" s="29"/>
      <c r="EO58" s="29" t="e">
        <f t="shared" si="116"/>
        <v>#REF!</v>
      </c>
      <c r="EP58" s="29" t="e">
        <f>#REF!</f>
        <v>#REF!</v>
      </c>
      <c r="EQ58" s="31" t="e">
        <f t="shared" si="117"/>
        <v>#REF!</v>
      </c>
      <c r="ER58" s="31" t="e">
        <f>2064.1+31.52*DF58-12.28*DM58-289.6*DQ58+1.544*LN(DQ58)-177.24*(DF58-0.17145)^2-371.87*(DF58-0.17145)*(DM58-0.07365)+0.321067*#REF!-343.43*LN(#REF!)</f>
        <v>#REF!</v>
      </c>
      <c r="ES58" s="31" t="e">
        <f t="shared" si="118"/>
        <v>#REF!</v>
      </c>
      <c r="ET58" s="31">
        <f t="shared" si="119"/>
        <v>0.36874365427119121</v>
      </c>
      <c r="EU58" s="31" t="e">
        <f>(5573.8+587.9*#REF!-61*#REF!^2)/(5.3-0.633*LN(ET58)-3.97*EF58+0.06*EG58+24.7*BU58^2+0.081*P58+0.156*#REF!)</f>
        <v>#REF!</v>
      </c>
    </row>
    <row r="59" spans="4:151">
      <c r="D59">
        <v>48.1</v>
      </c>
      <c r="E59">
        <v>3.88</v>
      </c>
      <c r="F59">
        <v>13.2</v>
      </c>
      <c r="G59">
        <v>16.399999999999999</v>
      </c>
      <c r="H59">
        <v>0.16</v>
      </c>
      <c r="I59">
        <v>4.0199999999999996</v>
      </c>
      <c r="J59">
        <v>6.51</v>
      </c>
      <c r="K59">
        <v>3.36</v>
      </c>
      <c r="L59">
        <v>1.36</v>
      </c>
      <c r="M59" s="30">
        <v>0</v>
      </c>
      <c r="N59">
        <v>0</v>
      </c>
      <c r="O59">
        <v>1.59</v>
      </c>
      <c r="P59">
        <v>0</v>
      </c>
      <c r="S59">
        <v>53.55</v>
      </c>
      <c r="T59">
        <v>0.06</v>
      </c>
      <c r="U59">
        <v>3.95</v>
      </c>
      <c r="V59">
        <v>12.59</v>
      </c>
      <c r="W59">
        <v>0.17</v>
      </c>
      <c r="X59">
        <v>26.86</v>
      </c>
      <c r="Y59">
        <v>2.5099999999999998</v>
      </c>
      <c r="Z59">
        <v>0.01</v>
      </c>
      <c r="AA59">
        <v>0</v>
      </c>
      <c r="AB59" s="30">
        <v>0</v>
      </c>
      <c r="AC59">
        <v>0.95</v>
      </c>
      <c r="AD59" s="30">
        <v>0</v>
      </c>
      <c r="AF59" s="29">
        <f t="shared" si="15"/>
        <v>0.30615573526452228</v>
      </c>
      <c r="AG59" s="29">
        <f t="shared" si="16"/>
        <v>0.1912605243243265</v>
      </c>
      <c r="AH59" s="7" t="str">
        <f t="shared" si="17"/>
        <v/>
      </c>
      <c r="AI59" s="29" t="str">
        <f t="shared" si="18"/>
        <v/>
      </c>
      <c r="AJ59" s="40" t="e">
        <f t="shared" si="19"/>
        <v>#REF!</v>
      </c>
      <c r="AK59" s="41">
        <f t="shared" ca="1" si="20"/>
        <v>1329.8424120001284</v>
      </c>
      <c r="AL59" s="40">
        <f t="shared" ca="1" si="21"/>
        <v>1179.3407160087449</v>
      </c>
      <c r="AM59" s="94">
        <f t="shared" ca="1" si="22"/>
        <v>1329.8424120001284</v>
      </c>
      <c r="AN59" s="94">
        <f t="shared" ca="1" si="23"/>
        <v>1.3123673845536181</v>
      </c>
      <c r="AO59" s="90">
        <f t="shared" si="24"/>
        <v>0.90721099999999999</v>
      </c>
      <c r="AP59" s="90">
        <f t="shared" si="25"/>
        <v>0.8626901515151516</v>
      </c>
      <c r="AQ59" s="29"/>
      <c r="AR59" s="40" t="e">
        <f t="shared" si="26"/>
        <v>#REF!</v>
      </c>
      <c r="AS59" s="40">
        <f t="shared" ca="1" si="27"/>
        <v>1.3123673845536181</v>
      </c>
      <c r="AT59" s="40">
        <f t="shared" ca="1" si="28"/>
        <v>1.1627981679136146</v>
      </c>
      <c r="AU59" s="64"/>
      <c r="AV59" s="126">
        <f t="shared" si="29"/>
        <v>0.11489521094019577</v>
      </c>
      <c r="AW59" s="29"/>
      <c r="AX59" s="29">
        <f t="shared" si="30"/>
        <v>0.26290448527922045</v>
      </c>
      <c r="AY59" s="29">
        <f t="shared" si="31"/>
        <v>2.288210997898469</v>
      </c>
      <c r="AZ59" s="29">
        <f t="shared" si="32"/>
        <v>30.408302972042478</v>
      </c>
      <c r="BA59" s="29">
        <f t="shared" si="33"/>
        <v>79.179926266194272</v>
      </c>
      <c r="BB59" s="29">
        <f t="shared" si="34"/>
        <v>0.80054190528973468</v>
      </c>
      <c r="BC59" s="29">
        <f t="shared" si="35"/>
        <v>4.8573588987315786E-2</v>
      </c>
      <c r="BD59" s="29">
        <f t="shared" si="36"/>
        <v>0.25892252920234204</v>
      </c>
      <c r="BE59" s="29">
        <f t="shared" si="37"/>
        <v>0.22826474256190982</v>
      </c>
      <c r="BF59" s="29">
        <f t="shared" si="38"/>
        <v>2.2555066079295153E-3</v>
      </c>
      <c r="BG59" s="29">
        <f t="shared" si="39"/>
        <v>9.974097120909875E-2</v>
      </c>
      <c r="BH59" s="29">
        <f t="shared" si="40"/>
        <v>0.11608954766091152</v>
      </c>
      <c r="BI59" s="29">
        <f t="shared" si="41"/>
        <v>0.1084239959082849</v>
      </c>
      <c r="BJ59" s="29">
        <f t="shared" si="42"/>
        <v>2.8875960762665083E-2</v>
      </c>
      <c r="BK59" s="29">
        <f t="shared" si="43"/>
        <v>0</v>
      </c>
      <c r="BL59" s="29">
        <f t="shared" si="44"/>
        <v>0</v>
      </c>
      <c r="BM59" s="29">
        <f t="shared" si="45"/>
        <v>2.2404306135820822E-2</v>
      </c>
      <c r="BN59" s="29">
        <f t="shared" si="46"/>
        <v>1.7140930543260131</v>
      </c>
      <c r="BO59" s="29">
        <f t="shared" si="47"/>
        <v>0.46703526583305033</v>
      </c>
      <c r="BP59" s="29">
        <f t="shared" si="48"/>
        <v>2.8337778316484152E-2</v>
      </c>
      <c r="BQ59" s="29">
        <f t="shared" si="49"/>
        <v>0.15105511836062555</v>
      </c>
      <c r="BR59" s="29">
        <f t="shared" si="50"/>
        <v>0.13316939940093522</v>
      </c>
      <c r="BS59" s="29">
        <f t="shared" si="51"/>
        <v>1.3158600708620149E-3</v>
      </c>
      <c r="BT59" s="29">
        <f t="shared" si="52"/>
        <v>5.8188772749165139E-2</v>
      </c>
      <c r="BU59" s="29">
        <f t="shared" si="53"/>
        <v>6.7726514244909705E-2</v>
      </c>
      <c r="BV59" s="29">
        <f t="shared" si="54"/>
        <v>6.3254439795228948E-2</v>
      </c>
      <c r="BW59" s="29">
        <f t="shared" si="55"/>
        <v>1.6846203705095347E-2</v>
      </c>
      <c r="BX59" s="29">
        <f t="shared" si="56"/>
        <v>0</v>
      </c>
      <c r="BY59" s="29">
        <f t="shared" si="57"/>
        <v>0</v>
      </c>
      <c r="BZ59" s="29">
        <f t="shared" si="58"/>
        <v>1.3070647523643498E-2</v>
      </c>
      <c r="CA59" s="29">
        <f t="shared" si="59"/>
        <v>0.99999999999999989</v>
      </c>
      <c r="CB59" s="29">
        <f t="shared" si="60"/>
        <v>0.89124779684543209</v>
      </c>
      <c r="CC59" s="29">
        <f t="shared" si="61"/>
        <v>7.511379740306564E-4</v>
      </c>
      <c r="CD59" s="29">
        <f t="shared" si="62"/>
        <v>3.8740302664744368E-2</v>
      </c>
      <c r="CE59" s="29">
        <f t="shared" si="63"/>
        <v>0.17523494566185641</v>
      </c>
      <c r="CF59" s="29">
        <f t="shared" si="64"/>
        <v>2.3964757709251101E-3</v>
      </c>
      <c r="CG59" s="29">
        <f t="shared" si="65"/>
        <v>0.66642847927273441</v>
      </c>
      <c r="CH59" s="29">
        <f t="shared" si="66"/>
        <v>4.4759564459122568E-2</v>
      </c>
      <c r="CI59" s="29">
        <f t="shared" si="67"/>
        <v>1.6134523200637637E-4</v>
      </c>
      <c r="CJ59" s="29">
        <f t="shared" si="68"/>
        <v>0</v>
      </c>
      <c r="CK59" s="29">
        <f t="shared" si="69"/>
        <v>0</v>
      </c>
      <c r="CL59" s="29">
        <f t="shared" si="70"/>
        <v>6.2500740140343765E-3</v>
      </c>
      <c r="CM59" s="29">
        <f t="shared" si="71"/>
        <v>1.8259701218948865</v>
      </c>
      <c r="CN59" s="29"/>
      <c r="CO59" s="29">
        <f t="shared" si="72"/>
        <v>0.7444207867241277</v>
      </c>
      <c r="CP59" s="29"/>
      <c r="CQ59" s="29">
        <f t="shared" si="73"/>
        <v>1.7824955936908642</v>
      </c>
      <c r="CR59" s="29">
        <f t="shared" si="74"/>
        <v>1.5022759480613128E-3</v>
      </c>
      <c r="CS59" s="29">
        <f t="shared" si="75"/>
        <v>0.1162209079942331</v>
      </c>
      <c r="CT59" s="29">
        <f t="shared" si="76"/>
        <v>0.17523494566185641</v>
      </c>
      <c r="CU59" s="29">
        <f t="shared" si="77"/>
        <v>2.3964757709251101E-3</v>
      </c>
      <c r="CV59" s="29">
        <f t="shared" si="78"/>
        <v>0.66642847927273441</v>
      </c>
      <c r="CW59" s="29">
        <f t="shared" si="79"/>
        <v>4.4759564459122568E-2</v>
      </c>
      <c r="CX59" s="29">
        <f t="shared" si="80"/>
        <v>1.6134523200637637E-4</v>
      </c>
      <c r="CY59" s="29">
        <f t="shared" si="81"/>
        <v>0</v>
      </c>
      <c r="CZ59" s="29">
        <f t="shared" si="82"/>
        <v>0</v>
      </c>
      <c r="DA59" s="29">
        <f t="shared" si="83"/>
        <v>1.875022204210313E-2</v>
      </c>
      <c r="DB59" s="29">
        <f t="shared" si="84"/>
        <v>2.8079498100719067</v>
      </c>
      <c r="DC59" s="29">
        <f t="shared" si="85"/>
        <v>2.1367903295416633</v>
      </c>
      <c r="DD59" s="29">
        <f t="shared" si="86"/>
        <v>1.9044096735246321</v>
      </c>
      <c r="DE59" s="29">
        <f t="shared" si="87"/>
        <v>1.6050243590602236E-3</v>
      </c>
      <c r="DF59" s="29">
        <f t="shared" si="88"/>
        <v>0.16555980819508578</v>
      </c>
      <c r="DG59" s="29">
        <f t="shared" si="89"/>
        <v>1.9060146978836923</v>
      </c>
      <c r="DH59" s="29">
        <f t="shared" si="90"/>
        <v>9.5590326475367915E-2</v>
      </c>
      <c r="DI59" s="29">
        <f t="shared" si="91"/>
        <v>6.9969481719717869E-2</v>
      </c>
      <c r="DJ59" s="29">
        <f t="shared" si="92"/>
        <v>0.37444033728801362</v>
      </c>
      <c r="DK59" s="29">
        <f t="shared" si="93"/>
        <v>5.1207662522936778E-3</v>
      </c>
      <c r="DL59" s="29">
        <f t="shared" si="94"/>
        <v>1.4240179298411357</v>
      </c>
      <c r="DM59" s="29">
        <f t="shared" si="95"/>
        <v>9.5641804490749827E-2</v>
      </c>
      <c r="DN59" s="29">
        <f t="shared" si="96"/>
        <v>6.8952186293776217E-4</v>
      </c>
      <c r="DO59" s="29">
        <f t="shared" si="97"/>
        <v>0</v>
      </c>
      <c r="DP59" s="29">
        <f t="shared" si="98"/>
        <v>0</v>
      </c>
      <c r="DQ59" s="29">
        <f t="shared" si="99"/>
        <v>2.6710195424216602E-2</v>
      </c>
      <c r="DR59" s="31">
        <f t="shared" si="100"/>
        <v>3.9981950612381256</v>
      </c>
      <c r="DS59" s="29"/>
      <c r="DT59" s="29">
        <f t="shared" si="101"/>
        <v>6.8952186293776217E-4</v>
      </c>
      <c r="DU59" s="29">
        <f t="shared" si="102"/>
        <v>1.6050243590602236E-3</v>
      </c>
      <c r="DV59" s="29">
        <f t="shared" si="103"/>
        <v>2.6710195424216602E-2</v>
      </c>
      <c r="DW59" s="31">
        <f t="shared" si="104"/>
        <v>4.2569764432563509E-2</v>
      </c>
      <c r="DX59" s="29">
        <f t="shared" si="105"/>
        <v>9.5641804490749827E-2</v>
      </c>
      <c r="DY59" s="29">
        <f t="shared" si="106"/>
        <v>0.83188122004953469</v>
      </c>
      <c r="DZ59" s="29">
        <f t="shared" si="107"/>
        <v>0.99909753061906259</v>
      </c>
      <c r="EA59" s="29">
        <f t="shared" si="108"/>
        <v>4.6321463445836821</v>
      </c>
      <c r="EB59" s="29">
        <f t="shared" si="109"/>
        <v>3.0317159188752845</v>
      </c>
      <c r="EC59" s="29"/>
      <c r="ED59" s="29"/>
      <c r="EE59" s="29">
        <f t="shared" si="110"/>
        <v>0.46703526583305033</v>
      </c>
      <c r="EF59" s="29">
        <f t="shared" si="111"/>
        <v>0.26040054646587213</v>
      </c>
      <c r="EG59" s="29">
        <f t="shared" si="112"/>
        <v>-0.77439286131325802</v>
      </c>
      <c r="EH59" s="29">
        <f t="shared" si="113"/>
        <v>4.9539623376663862</v>
      </c>
      <c r="EI59" s="29" t="e">
        <f>125.9*1000/8.3144+(#REF!*10^9-10^5)*6.5*(10^-6)/8.3144</f>
        <v>#REF!</v>
      </c>
      <c r="EJ59" s="29">
        <f t="shared" si="114"/>
        <v>10.838954016358764</v>
      </c>
      <c r="EK59" s="29" t="e">
        <f t="shared" si="115"/>
        <v>#REF!</v>
      </c>
      <c r="EL59" s="29" t="e">
        <f>#REF!</f>
        <v>#REF!</v>
      </c>
      <c r="EM59" s="29" t="e">
        <f>1/(0.000407-0.0000329*#REF!+0.00001202*P59+0.000056662*EA59-0.000306214*BT59-0.0006176*BW59+0.00018946*BT59/(BT59+BR59)+0.00025746*DJ59)</f>
        <v>#REF!</v>
      </c>
      <c r="EN59" s="29"/>
      <c r="EO59" s="29" t="e">
        <f t="shared" si="116"/>
        <v>#REF!</v>
      </c>
      <c r="EP59" s="29" t="e">
        <f>#REF!</f>
        <v>#REF!</v>
      </c>
      <c r="EQ59" s="31" t="e">
        <f t="shared" si="117"/>
        <v>#REF!</v>
      </c>
      <c r="ER59" s="31" t="e">
        <f>2064.1+31.52*DF59-12.28*DM59-289.6*DQ59+1.544*LN(DQ59)-177.24*(DF59-0.17145)^2-371.87*(DF59-0.17145)*(DM59-0.07365)+0.321067*#REF!-343.43*LN(#REF!)</f>
        <v>#REF!</v>
      </c>
      <c r="ES59" s="31" t="e">
        <f t="shared" si="118"/>
        <v>#REF!</v>
      </c>
      <c r="ET59" s="31">
        <f t="shared" si="119"/>
        <v>0.30408302972042484</v>
      </c>
      <c r="EU59" s="31" t="e">
        <f>(5573.8+587.9*#REF!-61*#REF!^2)/(5.3-0.633*LN(ET59)-3.97*EF59+0.06*EG59+24.7*BU59^2+0.081*P59+0.156*#REF!)</f>
        <v>#REF!</v>
      </c>
    </row>
    <row r="60" spans="4:151">
      <c r="D60">
        <v>47.2</v>
      </c>
      <c r="E60">
        <v>4.76</v>
      </c>
      <c r="F60">
        <v>14.3</v>
      </c>
      <c r="G60">
        <v>15</v>
      </c>
      <c r="H60">
        <v>0.15</v>
      </c>
      <c r="I60">
        <v>4.8</v>
      </c>
      <c r="J60">
        <v>6.61</v>
      </c>
      <c r="K60">
        <v>3.65</v>
      </c>
      <c r="L60">
        <v>1.05</v>
      </c>
      <c r="M60" s="30">
        <v>0</v>
      </c>
      <c r="N60">
        <v>0</v>
      </c>
      <c r="O60">
        <v>0.81</v>
      </c>
      <c r="P60">
        <v>0</v>
      </c>
      <c r="S60">
        <v>53.55</v>
      </c>
      <c r="T60">
        <v>0.06</v>
      </c>
      <c r="U60">
        <v>3.95</v>
      </c>
      <c r="V60">
        <v>12.59</v>
      </c>
      <c r="W60">
        <v>0.17</v>
      </c>
      <c r="X60">
        <v>26.86</v>
      </c>
      <c r="Y60">
        <v>2.5099999999999998</v>
      </c>
      <c r="Z60">
        <v>0.01</v>
      </c>
      <c r="AA60">
        <v>0</v>
      </c>
      <c r="AB60" s="30">
        <v>0</v>
      </c>
      <c r="AC60">
        <v>0.95</v>
      </c>
      <c r="AD60" s="30">
        <v>0</v>
      </c>
      <c r="AF60" s="29">
        <f t="shared" si="15"/>
        <v>0.31049980779951869</v>
      </c>
      <c r="AG60" s="29">
        <f t="shared" si="16"/>
        <v>0.16050725381589995</v>
      </c>
      <c r="AH60" s="7" t="str">
        <f t="shared" si="17"/>
        <v/>
      </c>
      <c r="AI60" s="29" t="str">
        <f t="shared" si="18"/>
        <v/>
      </c>
      <c r="AJ60" s="40" t="e">
        <f t="shared" si="19"/>
        <v>#REF!</v>
      </c>
      <c r="AK60" s="41">
        <f t="shared" ca="1" si="20"/>
        <v>1298.6218908984802</v>
      </c>
      <c r="AL60" s="40">
        <f t="shared" ca="1" si="21"/>
        <v>1199.057719387423</v>
      </c>
      <c r="AM60" s="94">
        <f t="shared" ca="1" si="22"/>
        <v>1298.6218908984802</v>
      </c>
      <c r="AN60" s="94">
        <f t="shared" ca="1" si="23"/>
        <v>1.1869994880195271</v>
      </c>
      <c r="AO60" s="90">
        <f t="shared" si="24"/>
        <v>0.86717000000000011</v>
      </c>
      <c r="AP60" s="90">
        <f t="shared" si="25"/>
        <v>0.78946783216783212</v>
      </c>
      <c r="AQ60" s="29"/>
      <c r="AR60" s="40" t="e">
        <f t="shared" si="26"/>
        <v>#REF!</v>
      </c>
      <c r="AS60" s="40">
        <f t="shared" ca="1" si="27"/>
        <v>1.1869994880195271</v>
      </c>
      <c r="AT60" s="40">
        <f t="shared" ca="1" si="28"/>
        <v>0.97642897377709148</v>
      </c>
      <c r="AU60" s="64"/>
      <c r="AV60" s="126">
        <f t="shared" si="29"/>
        <v>0.14999255398361874</v>
      </c>
      <c r="AW60" s="29"/>
      <c r="AX60" s="29">
        <f t="shared" si="30"/>
        <v>0.26290448527922045</v>
      </c>
      <c r="AY60" s="29">
        <f t="shared" si="31"/>
        <v>1.752783576896312</v>
      </c>
      <c r="AZ60" s="29">
        <f t="shared" si="32"/>
        <v>36.323181797154817</v>
      </c>
      <c r="BA60" s="29">
        <f t="shared" si="33"/>
        <v>79.179926266194272</v>
      </c>
      <c r="BB60" s="29">
        <f t="shared" si="34"/>
        <v>0.78556295072090387</v>
      </c>
      <c r="BC60" s="29">
        <f t="shared" si="35"/>
        <v>5.9590279273098741E-2</v>
      </c>
      <c r="BD60" s="29">
        <f t="shared" si="36"/>
        <v>0.28049940663587059</v>
      </c>
      <c r="BE60" s="29">
        <f t="shared" si="37"/>
        <v>0.20877872795296631</v>
      </c>
      <c r="BF60" s="29">
        <f t="shared" si="38"/>
        <v>2.1145374449339205E-3</v>
      </c>
      <c r="BG60" s="29">
        <f t="shared" si="39"/>
        <v>0.11909369696608806</v>
      </c>
      <c r="BH60" s="29">
        <f t="shared" si="40"/>
        <v>0.11787279724095626</v>
      </c>
      <c r="BI60" s="29">
        <f t="shared" si="41"/>
        <v>0.11778201936465474</v>
      </c>
      <c r="BJ60" s="29">
        <f t="shared" si="42"/>
        <v>2.2293940294704658E-2</v>
      </c>
      <c r="BK60" s="29">
        <f t="shared" si="43"/>
        <v>0</v>
      </c>
      <c r="BL60" s="29">
        <f t="shared" si="44"/>
        <v>0</v>
      </c>
      <c r="BM60" s="29">
        <f t="shared" si="45"/>
        <v>1.141351444655023E-2</v>
      </c>
      <c r="BN60" s="29">
        <f t="shared" si="46"/>
        <v>1.7250018703407275</v>
      </c>
      <c r="BO60" s="29">
        <f t="shared" si="47"/>
        <v>0.45539831824398957</v>
      </c>
      <c r="BP60" s="29">
        <f t="shared" si="48"/>
        <v>3.4545051978018028E-2</v>
      </c>
      <c r="BQ60" s="29">
        <f t="shared" si="49"/>
        <v>0.16260817536416092</v>
      </c>
      <c r="BR60" s="29">
        <f t="shared" si="50"/>
        <v>0.12103101541085734</v>
      </c>
      <c r="BS60" s="29">
        <f t="shared" si="51"/>
        <v>1.2258174795580082E-3</v>
      </c>
      <c r="BT60" s="29">
        <f t="shared" si="52"/>
        <v>6.9039749471439302E-2</v>
      </c>
      <c r="BU60" s="29">
        <f t="shared" si="53"/>
        <v>6.8331982282241618E-2</v>
      </c>
      <c r="BV60" s="29">
        <f t="shared" si="54"/>
        <v>6.8279357483473385E-2</v>
      </c>
      <c r="BW60" s="29">
        <f t="shared" si="55"/>
        <v>1.2924009346320936E-2</v>
      </c>
      <c r="BX60" s="29">
        <f t="shared" si="56"/>
        <v>0</v>
      </c>
      <c r="BY60" s="29">
        <f t="shared" si="57"/>
        <v>0</v>
      </c>
      <c r="BZ60" s="29">
        <f t="shared" si="58"/>
        <v>6.6165229399408124E-3</v>
      </c>
      <c r="CA60" s="29">
        <f t="shared" si="59"/>
        <v>1</v>
      </c>
      <c r="CB60" s="29">
        <f t="shared" si="60"/>
        <v>0.89124779684543209</v>
      </c>
      <c r="CC60" s="29">
        <f t="shared" si="61"/>
        <v>7.511379740306564E-4</v>
      </c>
      <c r="CD60" s="29">
        <f t="shared" si="62"/>
        <v>3.8740302664744368E-2</v>
      </c>
      <c r="CE60" s="29">
        <f t="shared" si="63"/>
        <v>0.17523494566185641</v>
      </c>
      <c r="CF60" s="29">
        <f t="shared" si="64"/>
        <v>2.3964757709251101E-3</v>
      </c>
      <c r="CG60" s="29">
        <f t="shared" si="65"/>
        <v>0.66642847927273441</v>
      </c>
      <c r="CH60" s="29">
        <f t="shared" si="66"/>
        <v>4.4759564459122568E-2</v>
      </c>
      <c r="CI60" s="29">
        <f t="shared" si="67"/>
        <v>1.6134523200637637E-4</v>
      </c>
      <c r="CJ60" s="29">
        <f t="shared" si="68"/>
        <v>0</v>
      </c>
      <c r="CK60" s="29">
        <f t="shared" si="69"/>
        <v>0</v>
      </c>
      <c r="CL60" s="29">
        <f t="shared" si="70"/>
        <v>6.2500740140343765E-3</v>
      </c>
      <c r="CM60" s="29">
        <f t="shared" si="71"/>
        <v>1.8259701218948865</v>
      </c>
      <c r="CN60" s="29"/>
      <c r="CO60" s="29">
        <f t="shared" si="72"/>
        <v>0.7444207867241277</v>
      </c>
      <c r="CP60" s="29"/>
      <c r="CQ60" s="29">
        <f t="shared" si="73"/>
        <v>1.7824955936908642</v>
      </c>
      <c r="CR60" s="29">
        <f t="shared" si="74"/>
        <v>1.5022759480613128E-3</v>
      </c>
      <c r="CS60" s="29">
        <f t="shared" si="75"/>
        <v>0.1162209079942331</v>
      </c>
      <c r="CT60" s="29">
        <f t="shared" si="76"/>
        <v>0.17523494566185641</v>
      </c>
      <c r="CU60" s="29">
        <f t="shared" si="77"/>
        <v>2.3964757709251101E-3</v>
      </c>
      <c r="CV60" s="29">
        <f t="shared" si="78"/>
        <v>0.66642847927273441</v>
      </c>
      <c r="CW60" s="29">
        <f t="shared" si="79"/>
        <v>4.4759564459122568E-2</v>
      </c>
      <c r="CX60" s="29">
        <f t="shared" si="80"/>
        <v>1.6134523200637637E-4</v>
      </c>
      <c r="CY60" s="29">
        <f t="shared" si="81"/>
        <v>0</v>
      </c>
      <c r="CZ60" s="29">
        <f t="shared" si="82"/>
        <v>0</v>
      </c>
      <c r="DA60" s="29">
        <f t="shared" si="83"/>
        <v>1.875022204210313E-2</v>
      </c>
      <c r="DB60" s="29">
        <f t="shared" si="84"/>
        <v>2.8079498100719067</v>
      </c>
      <c r="DC60" s="29">
        <f t="shared" si="85"/>
        <v>2.1367903295416633</v>
      </c>
      <c r="DD60" s="29">
        <f t="shared" si="86"/>
        <v>1.9044096735246321</v>
      </c>
      <c r="DE60" s="29">
        <f t="shared" si="87"/>
        <v>1.6050243590602236E-3</v>
      </c>
      <c r="DF60" s="29">
        <f t="shared" si="88"/>
        <v>0.16555980819508578</v>
      </c>
      <c r="DG60" s="29">
        <f t="shared" si="89"/>
        <v>1.9060146978836923</v>
      </c>
      <c r="DH60" s="29">
        <f t="shared" si="90"/>
        <v>9.5590326475367915E-2</v>
      </c>
      <c r="DI60" s="29">
        <f t="shared" si="91"/>
        <v>6.9969481719717869E-2</v>
      </c>
      <c r="DJ60" s="29">
        <f t="shared" si="92"/>
        <v>0.37444033728801362</v>
      </c>
      <c r="DK60" s="29">
        <f t="shared" si="93"/>
        <v>5.1207662522936778E-3</v>
      </c>
      <c r="DL60" s="29">
        <f t="shared" si="94"/>
        <v>1.4240179298411357</v>
      </c>
      <c r="DM60" s="29">
        <f t="shared" si="95"/>
        <v>9.5641804490749827E-2</v>
      </c>
      <c r="DN60" s="29">
        <f t="shared" si="96"/>
        <v>6.8952186293776217E-4</v>
      </c>
      <c r="DO60" s="29">
        <f t="shared" si="97"/>
        <v>0</v>
      </c>
      <c r="DP60" s="29">
        <f t="shared" si="98"/>
        <v>0</v>
      </c>
      <c r="DQ60" s="29">
        <f t="shared" si="99"/>
        <v>2.6710195424216602E-2</v>
      </c>
      <c r="DR60" s="31">
        <f t="shared" si="100"/>
        <v>3.9981950612381256</v>
      </c>
      <c r="DS60" s="29"/>
      <c r="DT60" s="29">
        <f t="shared" si="101"/>
        <v>6.8952186293776217E-4</v>
      </c>
      <c r="DU60" s="29">
        <f t="shared" si="102"/>
        <v>1.6050243590602236E-3</v>
      </c>
      <c r="DV60" s="29">
        <f t="shared" si="103"/>
        <v>2.6710195424216602E-2</v>
      </c>
      <c r="DW60" s="31">
        <f t="shared" si="104"/>
        <v>4.2569764432563509E-2</v>
      </c>
      <c r="DX60" s="29">
        <f t="shared" si="105"/>
        <v>9.5641804490749827E-2</v>
      </c>
      <c r="DY60" s="29">
        <f t="shared" si="106"/>
        <v>0.83188122004953469</v>
      </c>
      <c r="DZ60" s="29">
        <f t="shared" si="107"/>
        <v>0.99909753061906259</v>
      </c>
      <c r="EA60" s="29">
        <f t="shared" si="108"/>
        <v>4.6969605598998596</v>
      </c>
      <c r="EB60" s="29">
        <f t="shared" si="109"/>
        <v>2.9167256617816988</v>
      </c>
      <c r="EC60" s="29"/>
      <c r="ED60" s="29"/>
      <c r="EE60" s="29">
        <f t="shared" si="110"/>
        <v>0.45539831824398957</v>
      </c>
      <c r="EF60" s="29">
        <f t="shared" si="111"/>
        <v>0.25962856464409628</v>
      </c>
      <c r="EG60" s="29">
        <f t="shared" si="112"/>
        <v>-0.86721203892677723</v>
      </c>
      <c r="EH60" s="29">
        <f t="shared" si="113"/>
        <v>4.612411516720182</v>
      </c>
      <c r="EI60" s="29" t="e">
        <f>125.9*1000/8.3144+(#REF!*10^9-10^5)*6.5*(10^-6)/8.3144</f>
        <v>#REF!</v>
      </c>
      <c r="EJ60" s="29">
        <f t="shared" si="114"/>
        <v>10.782961394702998</v>
      </c>
      <c r="EK60" s="29" t="e">
        <f t="shared" si="115"/>
        <v>#REF!</v>
      </c>
      <c r="EL60" s="29" t="e">
        <f>#REF!</f>
        <v>#REF!</v>
      </c>
      <c r="EM60" s="29" t="e">
        <f>1/(0.000407-0.0000329*#REF!+0.00001202*P60+0.000056662*EA60-0.000306214*BT60-0.0006176*BW60+0.00018946*BT60/(BT60+BR60)+0.00025746*DJ60)</f>
        <v>#REF!</v>
      </c>
      <c r="EN60" s="29"/>
      <c r="EO60" s="29" t="e">
        <f t="shared" si="116"/>
        <v>#REF!</v>
      </c>
      <c r="EP60" s="29" t="e">
        <f>#REF!</f>
        <v>#REF!</v>
      </c>
      <c r="EQ60" s="31" t="e">
        <f t="shared" si="117"/>
        <v>#REF!</v>
      </c>
      <c r="ER60" s="31" t="e">
        <f>2064.1+31.52*DF60-12.28*DM60-289.6*DQ60+1.544*LN(DQ60)-177.24*(DF60-0.17145)^2-371.87*(DF60-0.17145)*(DM60-0.07365)+0.321067*#REF!-343.43*LN(#REF!)</f>
        <v>#REF!</v>
      </c>
      <c r="ES60" s="31" t="e">
        <f t="shared" si="118"/>
        <v>#REF!</v>
      </c>
      <c r="ET60" s="31">
        <f t="shared" si="119"/>
        <v>0.36323181797154819</v>
      </c>
      <c r="EU60" s="31" t="e">
        <f>(5573.8+587.9*#REF!-61*#REF!^2)/(5.3-0.633*LN(ET60)-3.97*EF60+0.06*EG60+24.7*BU60^2+0.081*P60+0.156*#REF!)</f>
        <v>#REF!</v>
      </c>
    </row>
    <row r="61" spans="4:151">
      <c r="D61">
        <v>42.66</v>
      </c>
      <c r="E61">
        <v>0.66</v>
      </c>
      <c r="F61">
        <v>9.36</v>
      </c>
      <c r="G61">
        <v>20.48</v>
      </c>
      <c r="H61">
        <v>0.28000000000000003</v>
      </c>
      <c r="I61">
        <v>13.96</v>
      </c>
      <c r="J61">
        <v>11.13</v>
      </c>
      <c r="K61">
        <v>0.11</v>
      </c>
      <c r="L61">
        <v>0.04</v>
      </c>
      <c r="M61" s="30">
        <v>0</v>
      </c>
      <c r="N61">
        <v>0.33</v>
      </c>
      <c r="O61">
        <v>0</v>
      </c>
      <c r="P61">
        <v>0</v>
      </c>
      <c r="S61">
        <v>53.55</v>
      </c>
      <c r="T61">
        <v>0.06</v>
      </c>
      <c r="U61">
        <v>3.95</v>
      </c>
      <c r="V61">
        <v>12.59</v>
      </c>
      <c r="W61">
        <v>0.17</v>
      </c>
      <c r="X61">
        <v>26.86</v>
      </c>
      <c r="Y61">
        <v>2.5099999999999998</v>
      </c>
      <c r="Z61">
        <v>0.01</v>
      </c>
      <c r="AA61">
        <v>0</v>
      </c>
      <c r="AB61" s="30">
        <v>0</v>
      </c>
      <c r="AC61">
        <v>0.95</v>
      </c>
      <c r="AD61" s="30">
        <v>0</v>
      </c>
      <c r="AF61" s="29">
        <f t="shared" si="15"/>
        <v>0.32856406112867331</v>
      </c>
      <c r="AG61" s="29">
        <f t="shared" si="16"/>
        <v>9.0608791201103323E-3</v>
      </c>
      <c r="AH61" s="7">
        <f t="shared" ca="1" si="17"/>
        <v>19.94652930528672</v>
      </c>
      <c r="AI61" s="29">
        <f t="shared" ca="1" si="18"/>
        <v>1730.3227954123472</v>
      </c>
      <c r="AJ61" s="40" t="e">
        <f t="shared" si="19"/>
        <v>#REF!</v>
      </c>
      <c r="AK61" s="41">
        <f t="shared" ca="1" si="20"/>
        <v>1457.1727954123473</v>
      </c>
      <c r="AL61" s="40">
        <f t="shared" ca="1" si="21"/>
        <v>1482.1657927747137</v>
      </c>
      <c r="AM61" s="94">
        <f t="shared" ca="1" si="22"/>
        <v>1457.1727954123473</v>
      </c>
      <c r="AN61" s="94">
        <f t="shared" ca="1" si="23"/>
        <v>1.994652930528672</v>
      </c>
      <c r="AO61" s="90">
        <f t="shared" si="24"/>
        <v>1.8287226666666669</v>
      </c>
      <c r="AP61" s="90">
        <f t="shared" si="25"/>
        <v>1.2532091880341882</v>
      </c>
      <c r="AQ61" s="29"/>
      <c r="AR61" s="40" t="e">
        <f t="shared" si="26"/>
        <v>#REF!</v>
      </c>
      <c r="AS61" s="40">
        <f t="shared" ca="1" si="27"/>
        <v>1.994652930528672</v>
      </c>
      <c r="AT61" s="40">
        <f t="shared" ca="1" si="28"/>
        <v>2.110133925436366</v>
      </c>
      <c r="AU61" s="64"/>
      <c r="AV61" s="126">
        <f t="shared" si="29"/>
        <v>0.31950318200856298</v>
      </c>
      <c r="AW61" s="29"/>
      <c r="AX61" s="29">
        <f t="shared" si="30"/>
        <v>0.26290448527922045</v>
      </c>
      <c r="AY61" s="29">
        <f t="shared" si="31"/>
        <v>0.82285404366387305</v>
      </c>
      <c r="AZ61" s="29">
        <f t="shared" si="32"/>
        <v>54.855082995133451</v>
      </c>
      <c r="BA61" s="29">
        <f t="shared" si="33"/>
        <v>79.179926266194272</v>
      </c>
      <c r="BB61" s="29">
        <f t="shared" si="34"/>
        <v>0.71000244656257949</v>
      </c>
      <c r="BC61" s="29">
        <f t="shared" si="35"/>
        <v>8.2625177143372218E-3</v>
      </c>
      <c r="BD61" s="29">
        <f t="shared" si="36"/>
        <v>0.18359961161620619</v>
      </c>
      <c r="BE61" s="29">
        <f t="shared" si="37"/>
        <v>0.28505255656511669</v>
      </c>
      <c r="BF61" s="29">
        <f t="shared" si="38"/>
        <v>3.9471365638766524E-3</v>
      </c>
      <c r="BG61" s="29">
        <f t="shared" si="39"/>
        <v>0.34636416867637282</v>
      </c>
      <c r="BH61" s="29">
        <f t="shared" si="40"/>
        <v>0.1984756782589778</v>
      </c>
      <c r="BI61" s="29">
        <f t="shared" si="41"/>
        <v>3.5495951041402797E-3</v>
      </c>
      <c r="BJ61" s="29">
        <f t="shared" si="42"/>
        <v>8.492929636077965E-4</v>
      </c>
      <c r="BK61" s="29">
        <f t="shared" si="43"/>
        <v>0</v>
      </c>
      <c r="BL61" s="29">
        <f t="shared" si="44"/>
        <v>4.3421566834344096E-3</v>
      </c>
      <c r="BM61" s="29">
        <f t="shared" si="45"/>
        <v>0</v>
      </c>
      <c r="BN61" s="29">
        <f t="shared" si="46"/>
        <v>1.7444451607086491</v>
      </c>
      <c r="BO61" s="29">
        <f t="shared" si="47"/>
        <v>0.40700760479862486</v>
      </c>
      <c r="BP61" s="29">
        <f t="shared" si="48"/>
        <v>4.7364731780853032E-3</v>
      </c>
      <c r="BQ61" s="29">
        <f t="shared" si="49"/>
        <v>0.10524814178831635</v>
      </c>
      <c r="BR61" s="29">
        <f t="shared" si="50"/>
        <v>0.16340585705160218</v>
      </c>
      <c r="BS61" s="29">
        <f t="shared" si="51"/>
        <v>2.2626888209390313E-3</v>
      </c>
      <c r="BT61" s="29">
        <f t="shared" si="52"/>
        <v>0.19855262663325496</v>
      </c>
      <c r="BU61" s="29">
        <f t="shared" si="53"/>
        <v>0.11377581980183926</v>
      </c>
      <c r="BV61" s="29">
        <f t="shared" si="54"/>
        <v>2.0347989057439451E-3</v>
      </c>
      <c r="BW61" s="29">
        <f t="shared" si="55"/>
        <v>4.8685563910922069E-4</v>
      </c>
      <c r="BX61" s="29">
        <f t="shared" si="56"/>
        <v>0</v>
      </c>
      <c r="BY61" s="29">
        <f t="shared" si="57"/>
        <v>2.4891333824850577E-3</v>
      </c>
      <c r="BZ61" s="29">
        <f t="shared" si="58"/>
        <v>0</v>
      </c>
      <c r="CA61" s="29">
        <f t="shared" si="59"/>
        <v>1.0000000000000002</v>
      </c>
      <c r="CB61" s="29">
        <f t="shared" si="60"/>
        <v>0.89124779684543209</v>
      </c>
      <c r="CC61" s="29">
        <f t="shared" si="61"/>
        <v>7.511379740306564E-4</v>
      </c>
      <c r="CD61" s="29">
        <f t="shared" si="62"/>
        <v>3.8740302664744368E-2</v>
      </c>
      <c r="CE61" s="29">
        <f t="shared" si="63"/>
        <v>0.17523494566185641</v>
      </c>
      <c r="CF61" s="29">
        <f t="shared" si="64"/>
        <v>2.3964757709251101E-3</v>
      </c>
      <c r="CG61" s="29">
        <f t="shared" si="65"/>
        <v>0.66642847927273441</v>
      </c>
      <c r="CH61" s="29">
        <f t="shared" si="66"/>
        <v>4.4759564459122568E-2</v>
      </c>
      <c r="CI61" s="29">
        <f t="shared" si="67"/>
        <v>1.6134523200637637E-4</v>
      </c>
      <c r="CJ61" s="29">
        <f t="shared" si="68"/>
        <v>0</v>
      </c>
      <c r="CK61" s="29">
        <f t="shared" si="69"/>
        <v>0</v>
      </c>
      <c r="CL61" s="29">
        <f t="shared" si="70"/>
        <v>6.2500740140343765E-3</v>
      </c>
      <c r="CM61" s="29">
        <f t="shared" si="71"/>
        <v>1.8259701218948865</v>
      </c>
      <c r="CN61" s="29"/>
      <c r="CO61" s="29">
        <f t="shared" si="72"/>
        <v>0.7444207867241277</v>
      </c>
      <c r="CP61" s="29"/>
      <c r="CQ61" s="29">
        <f t="shared" si="73"/>
        <v>1.7824955936908642</v>
      </c>
      <c r="CR61" s="29">
        <f t="shared" si="74"/>
        <v>1.5022759480613128E-3</v>
      </c>
      <c r="CS61" s="29">
        <f t="shared" si="75"/>
        <v>0.1162209079942331</v>
      </c>
      <c r="CT61" s="29">
        <f t="shared" si="76"/>
        <v>0.17523494566185641</v>
      </c>
      <c r="CU61" s="29">
        <f t="shared" si="77"/>
        <v>2.3964757709251101E-3</v>
      </c>
      <c r="CV61" s="29">
        <f t="shared" si="78"/>
        <v>0.66642847927273441</v>
      </c>
      <c r="CW61" s="29">
        <f t="shared" si="79"/>
        <v>4.4759564459122568E-2</v>
      </c>
      <c r="CX61" s="29">
        <f t="shared" si="80"/>
        <v>1.6134523200637637E-4</v>
      </c>
      <c r="CY61" s="29">
        <f t="shared" si="81"/>
        <v>0</v>
      </c>
      <c r="CZ61" s="29">
        <f t="shared" si="82"/>
        <v>0</v>
      </c>
      <c r="DA61" s="29">
        <f t="shared" si="83"/>
        <v>1.875022204210313E-2</v>
      </c>
      <c r="DB61" s="29">
        <f t="shared" si="84"/>
        <v>2.8079498100719067</v>
      </c>
      <c r="DC61" s="29">
        <f t="shared" si="85"/>
        <v>2.1367903295416633</v>
      </c>
      <c r="DD61" s="29">
        <f t="shared" si="86"/>
        <v>1.9044096735246321</v>
      </c>
      <c r="DE61" s="29">
        <f t="shared" si="87"/>
        <v>1.6050243590602236E-3</v>
      </c>
      <c r="DF61" s="29">
        <f t="shared" si="88"/>
        <v>0.16555980819508578</v>
      </c>
      <c r="DG61" s="29">
        <f t="shared" si="89"/>
        <v>1.9060146978836923</v>
      </c>
      <c r="DH61" s="29">
        <f t="shared" si="90"/>
        <v>9.5590326475367915E-2</v>
      </c>
      <c r="DI61" s="29">
        <f t="shared" si="91"/>
        <v>6.9969481719717869E-2</v>
      </c>
      <c r="DJ61" s="29">
        <f t="shared" si="92"/>
        <v>0.37444033728801362</v>
      </c>
      <c r="DK61" s="29">
        <f t="shared" si="93"/>
        <v>5.1207662522936778E-3</v>
      </c>
      <c r="DL61" s="29">
        <f t="shared" si="94"/>
        <v>1.4240179298411357</v>
      </c>
      <c r="DM61" s="29">
        <f t="shared" si="95"/>
        <v>9.5641804490749827E-2</v>
      </c>
      <c r="DN61" s="29">
        <f t="shared" si="96"/>
        <v>6.8952186293776217E-4</v>
      </c>
      <c r="DO61" s="29">
        <f t="shared" si="97"/>
        <v>0</v>
      </c>
      <c r="DP61" s="29">
        <f t="shared" si="98"/>
        <v>0</v>
      </c>
      <c r="DQ61" s="29">
        <f t="shared" si="99"/>
        <v>2.6710195424216602E-2</v>
      </c>
      <c r="DR61" s="31">
        <f t="shared" si="100"/>
        <v>3.9981950612381256</v>
      </c>
      <c r="DS61" s="29"/>
      <c r="DT61" s="29">
        <f t="shared" si="101"/>
        <v>6.8952186293776217E-4</v>
      </c>
      <c r="DU61" s="29">
        <f t="shared" si="102"/>
        <v>1.6050243590602236E-3</v>
      </c>
      <c r="DV61" s="29">
        <f t="shared" si="103"/>
        <v>2.6710195424216602E-2</v>
      </c>
      <c r="DW61" s="31">
        <f t="shared" si="104"/>
        <v>4.2569764432563509E-2</v>
      </c>
      <c r="DX61" s="29">
        <f t="shared" si="105"/>
        <v>9.5641804490749827E-2</v>
      </c>
      <c r="DY61" s="29">
        <f t="shared" si="106"/>
        <v>0.83188122004953469</v>
      </c>
      <c r="DZ61" s="29">
        <f t="shared" si="107"/>
        <v>0.99909753061906259</v>
      </c>
      <c r="EA61" s="29">
        <f t="shared" si="108"/>
        <v>3.6337691628852471</v>
      </c>
      <c r="EB61" s="29">
        <f t="shared" si="109"/>
        <v>3.2551752785812025</v>
      </c>
      <c r="EC61" s="29"/>
      <c r="ED61" s="29"/>
      <c r="EE61" s="29">
        <f t="shared" si="110"/>
        <v>0.40700760479862486</v>
      </c>
      <c r="EF61" s="29">
        <f t="shared" si="111"/>
        <v>0.47799699230763548</v>
      </c>
      <c r="EG61" s="29">
        <f t="shared" si="112"/>
        <v>-0.42246506459525507</v>
      </c>
      <c r="EH61" s="29">
        <f t="shared" si="113"/>
        <v>1.951105264331441</v>
      </c>
      <c r="EI61" s="29" t="e">
        <f>125.9*1000/8.3144+(#REF!*10^9-10^5)*6.5*(10^-6)/8.3144</f>
        <v>#REF!</v>
      </c>
      <c r="EJ61" s="29">
        <f t="shared" si="114"/>
        <v>9.8382096534978913</v>
      </c>
      <c r="EK61" s="29" t="e">
        <f t="shared" si="115"/>
        <v>#REF!</v>
      </c>
      <c r="EL61" s="29" t="e">
        <f>#REF!</f>
        <v>#REF!</v>
      </c>
      <c r="EM61" s="29" t="e">
        <f>1/(0.000407-0.0000329*#REF!+0.00001202*P61+0.000056662*EA61-0.000306214*BT61-0.0006176*BW61+0.00018946*BT61/(BT61+BR61)+0.00025746*DJ61)</f>
        <v>#REF!</v>
      </c>
      <c r="EN61" s="29"/>
      <c r="EO61" s="29" t="e">
        <f t="shared" si="116"/>
        <v>#REF!</v>
      </c>
      <c r="EP61" s="29" t="e">
        <f>#REF!</f>
        <v>#REF!</v>
      </c>
      <c r="EQ61" s="31" t="e">
        <f t="shared" si="117"/>
        <v>#REF!</v>
      </c>
      <c r="ER61" s="31" t="e">
        <f>2064.1+31.52*DF61-12.28*DM61-289.6*DQ61+1.544*LN(DQ61)-177.24*(DF61-0.17145)^2-371.87*(DF61-0.17145)*(DM61-0.07365)+0.321067*#REF!-343.43*LN(#REF!)</f>
        <v>#REF!</v>
      </c>
      <c r="ES61" s="31" t="e">
        <f t="shared" si="118"/>
        <v>#REF!</v>
      </c>
      <c r="ET61" s="31">
        <f t="shared" si="119"/>
        <v>0.54855082995133453</v>
      </c>
      <c r="EU61" s="31" t="e">
        <f>(5573.8+587.9*#REF!-61*#REF!^2)/(5.3-0.633*LN(ET61)-3.97*EF61+0.06*EG61+24.7*BU61^2+0.081*P61+0.156*#REF!)</f>
        <v>#REF!</v>
      </c>
    </row>
    <row r="62" spans="4:151">
      <c r="D62">
        <v>48.64</v>
      </c>
      <c r="E62">
        <v>1.1599999999999999</v>
      </c>
      <c r="F62">
        <v>14.32</v>
      </c>
      <c r="G62">
        <v>9.19</v>
      </c>
      <c r="H62">
        <v>0</v>
      </c>
      <c r="I62">
        <v>13.49</v>
      </c>
      <c r="J62">
        <v>10.19</v>
      </c>
      <c r="K62">
        <v>2.65</v>
      </c>
      <c r="L62">
        <v>0.21</v>
      </c>
      <c r="M62" s="30">
        <v>0</v>
      </c>
      <c r="N62">
        <v>0.15</v>
      </c>
      <c r="O62">
        <v>0</v>
      </c>
      <c r="P62">
        <v>0</v>
      </c>
      <c r="S62">
        <v>53.55</v>
      </c>
      <c r="T62">
        <v>0.06</v>
      </c>
      <c r="U62">
        <v>3.95</v>
      </c>
      <c r="V62">
        <v>12.59</v>
      </c>
      <c r="W62">
        <v>0.17</v>
      </c>
      <c r="X62">
        <v>26.86</v>
      </c>
      <c r="Y62">
        <v>2.5099999999999998</v>
      </c>
      <c r="Z62">
        <v>0.01</v>
      </c>
      <c r="AA62">
        <v>0</v>
      </c>
      <c r="AB62" s="30">
        <v>0</v>
      </c>
      <c r="AC62">
        <v>0.95</v>
      </c>
      <c r="AD62" s="30">
        <v>0</v>
      </c>
      <c r="AF62" s="29">
        <f t="shared" si="15"/>
        <v>0.31637084027457596</v>
      </c>
      <c r="AG62" s="29">
        <f t="shared" si="16"/>
        <v>0.37167307744815836</v>
      </c>
      <c r="AH62" s="7" t="str">
        <f t="shared" si="17"/>
        <v/>
      </c>
      <c r="AI62" s="29" t="str">
        <f t="shared" si="18"/>
        <v/>
      </c>
      <c r="AJ62" s="40" t="e">
        <f t="shared" si="19"/>
        <v>#REF!</v>
      </c>
      <c r="AK62" s="41">
        <f t="shared" ca="1" si="20"/>
        <v>1288.0897255698028</v>
      </c>
      <c r="AL62" s="40">
        <f t="shared" ca="1" si="21"/>
        <v>1383.5171036883598</v>
      </c>
      <c r="AM62" s="94">
        <f t="shared" ca="1" si="22"/>
        <v>1288.0897255698028</v>
      </c>
      <c r="AN62" s="94">
        <f t="shared" ca="1" si="23"/>
        <v>1.3949927183367428</v>
      </c>
      <c r="AO62" s="90">
        <f t="shared" si="24"/>
        <v>1.4129516703910614</v>
      </c>
      <c r="AP62" s="90">
        <f t="shared" si="25"/>
        <v>0.78824064245810055</v>
      </c>
      <c r="AQ62" s="29"/>
      <c r="AR62" s="40" t="e">
        <f t="shared" si="26"/>
        <v>#REF!</v>
      </c>
      <c r="AS62" s="40">
        <f t="shared" ca="1" si="27"/>
        <v>1.3949927183367428</v>
      </c>
      <c r="AT62" s="40">
        <f t="shared" ca="1" si="28"/>
        <v>0.91798842893881472</v>
      </c>
      <c r="AU62" s="64"/>
      <c r="AV62" s="126">
        <f t="shared" si="29"/>
        <v>0.68804391772273432</v>
      </c>
      <c r="AW62" s="29"/>
      <c r="AX62" s="29">
        <f t="shared" si="30"/>
        <v>0.26290448527922045</v>
      </c>
      <c r="AY62" s="29">
        <f t="shared" si="31"/>
        <v>0.38210422112206627</v>
      </c>
      <c r="AZ62" s="29">
        <f t="shared" si="32"/>
        <v>72.350257490606722</v>
      </c>
      <c r="BA62" s="29">
        <f t="shared" si="33"/>
        <v>79.179926266194272</v>
      </c>
      <c r="BB62" s="29">
        <f t="shared" si="34"/>
        <v>0.80952927803103314</v>
      </c>
      <c r="BC62" s="29">
        <f t="shared" si="35"/>
        <v>1.4522000831259357E-2</v>
      </c>
      <c r="BD62" s="29">
        <f t="shared" si="36"/>
        <v>0.28089171349829839</v>
      </c>
      <c r="BE62" s="29">
        <f t="shared" si="37"/>
        <v>0.12791176732585069</v>
      </c>
      <c r="BF62" s="29">
        <f t="shared" si="38"/>
        <v>0</v>
      </c>
      <c r="BG62" s="29">
        <f t="shared" si="39"/>
        <v>0.33470291084844334</v>
      </c>
      <c r="BH62" s="29">
        <f t="shared" si="40"/>
        <v>0.18171313220655735</v>
      </c>
      <c r="BI62" s="29">
        <f t="shared" si="41"/>
        <v>8.5512972963379466E-2</v>
      </c>
      <c r="BJ62" s="29">
        <f t="shared" si="42"/>
        <v>4.458788058940932E-3</v>
      </c>
      <c r="BK62" s="29">
        <f t="shared" si="43"/>
        <v>0</v>
      </c>
      <c r="BL62" s="29">
        <f t="shared" si="44"/>
        <v>1.9737075833792766E-3</v>
      </c>
      <c r="BM62" s="29">
        <f t="shared" si="45"/>
        <v>0</v>
      </c>
      <c r="BN62" s="29">
        <f t="shared" si="46"/>
        <v>1.8412162713471418</v>
      </c>
      <c r="BO62" s="29">
        <f t="shared" si="47"/>
        <v>0.43967093416936515</v>
      </c>
      <c r="BP62" s="29">
        <f t="shared" si="48"/>
        <v>7.8871781969611903E-3</v>
      </c>
      <c r="BQ62" s="29">
        <f t="shared" si="49"/>
        <v>0.15255769670815561</v>
      </c>
      <c r="BR62" s="29">
        <f t="shared" si="50"/>
        <v>6.9471343109662478E-2</v>
      </c>
      <c r="BS62" s="29">
        <f t="shared" si="51"/>
        <v>0</v>
      </c>
      <c r="BT62" s="29">
        <f t="shared" si="52"/>
        <v>0.18178359384340823</v>
      </c>
      <c r="BU62" s="29">
        <f t="shared" si="53"/>
        <v>9.8691900041490171E-2</v>
      </c>
      <c r="BV62" s="29">
        <f t="shared" si="54"/>
        <v>4.6443741723406103E-2</v>
      </c>
      <c r="BW62" s="29">
        <f t="shared" si="55"/>
        <v>2.4216536255562316E-3</v>
      </c>
      <c r="BX62" s="29">
        <f t="shared" si="56"/>
        <v>0</v>
      </c>
      <c r="BY62" s="29">
        <f t="shared" si="57"/>
        <v>1.0719585819949312E-3</v>
      </c>
      <c r="BZ62" s="29">
        <f t="shared" si="58"/>
        <v>0</v>
      </c>
      <c r="CA62" s="29">
        <f t="shared" si="59"/>
        <v>1.0000000000000002</v>
      </c>
      <c r="CB62" s="29">
        <f t="shared" si="60"/>
        <v>0.89124779684543209</v>
      </c>
      <c r="CC62" s="29">
        <f t="shared" si="61"/>
        <v>7.511379740306564E-4</v>
      </c>
      <c r="CD62" s="29">
        <f t="shared" si="62"/>
        <v>3.8740302664744368E-2</v>
      </c>
      <c r="CE62" s="29">
        <f t="shared" si="63"/>
        <v>0.17523494566185641</v>
      </c>
      <c r="CF62" s="29">
        <f t="shared" si="64"/>
        <v>2.3964757709251101E-3</v>
      </c>
      <c r="CG62" s="29">
        <f t="shared" si="65"/>
        <v>0.66642847927273441</v>
      </c>
      <c r="CH62" s="29">
        <f t="shared" si="66"/>
        <v>4.4759564459122568E-2</v>
      </c>
      <c r="CI62" s="29">
        <f t="shared" si="67"/>
        <v>1.6134523200637637E-4</v>
      </c>
      <c r="CJ62" s="29">
        <f t="shared" si="68"/>
        <v>0</v>
      </c>
      <c r="CK62" s="29">
        <f t="shared" si="69"/>
        <v>0</v>
      </c>
      <c r="CL62" s="29">
        <f t="shared" si="70"/>
        <v>6.2500740140343765E-3</v>
      </c>
      <c r="CM62" s="29">
        <f t="shared" si="71"/>
        <v>1.8259701218948865</v>
      </c>
      <c r="CN62" s="29"/>
      <c r="CO62" s="29">
        <f t="shared" si="72"/>
        <v>0.7444207867241277</v>
      </c>
      <c r="CP62" s="29"/>
      <c r="CQ62" s="29">
        <f t="shared" si="73"/>
        <v>1.7824955936908642</v>
      </c>
      <c r="CR62" s="29">
        <f t="shared" si="74"/>
        <v>1.5022759480613128E-3</v>
      </c>
      <c r="CS62" s="29">
        <f t="shared" si="75"/>
        <v>0.1162209079942331</v>
      </c>
      <c r="CT62" s="29">
        <f t="shared" si="76"/>
        <v>0.17523494566185641</v>
      </c>
      <c r="CU62" s="29">
        <f t="shared" si="77"/>
        <v>2.3964757709251101E-3</v>
      </c>
      <c r="CV62" s="29">
        <f t="shared" si="78"/>
        <v>0.66642847927273441</v>
      </c>
      <c r="CW62" s="29">
        <f t="shared" si="79"/>
        <v>4.4759564459122568E-2</v>
      </c>
      <c r="CX62" s="29">
        <f t="shared" si="80"/>
        <v>1.6134523200637637E-4</v>
      </c>
      <c r="CY62" s="29">
        <f t="shared" si="81"/>
        <v>0</v>
      </c>
      <c r="CZ62" s="29">
        <f t="shared" si="82"/>
        <v>0</v>
      </c>
      <c r="DA62" s="29">
        <f t="shared" si="83"/>
        <v>1.875022204210313E-2</v>
      </c>
      <c r="DB62" s="29">
        <f t="shared" si="84"/>
        <v>2.8079498100719067</v>
      </c>
      <c r="DC62" s="29">
        <f t="shared" si="85"/>
        <v>2.1367903295416633</v>
      </c>
      <c r="DD62" s="29">
        <f t="shared" si="86"/>
        <v>1.9044096735246321</v>
      </c>
      <c r="DE62" s="29">
        <f t="shared" si="87"/>
        <v>1.6050243590602236E-3</v>
      </c>
      <c r="DF62" s="29">
        <f t="shared" si="88"/>
        <v>0.16555980819508578</v>
      </c>
      <c r="DG62" s="29">
        <f t="shared" si="89"/>
        <v>1.9060146978836923</v>
      </c>
      <c r="DH62" s="29">
        <f t="shared" si="90"/>
        <v>9.5590326475367915E-2</v>
      </c>
      <c r="DI62" s="29">
        <f t="shared" si="91"/>
        <v>6.9969481719717869E-2</v>
      </c>
      <c r="DJ62" s="29">
        <f t="shared" si="92"/>
        <v>0.37444033728801362</v>
      </c>
      <c r="DK62" s="29">
        <f t="shared" si="93"/>
        <v>5.1207662522936778E-3</v>
      </c>
      <c r="DL62" s="29">
        <f t="shared" si="94"/>
        <v>1.4240179298411357</v>
      </c>
      <c r="DM62" s="29">
        <f t="shared" si="95"/>
        <v>9.5641804490749827E-2</v>
      </c>
      <c r="DN62" s="29">
        <f t="shared" si="96"/>
        <v>6.8952186293776217E-4</v>
      </c>
      <c r="DO62" s="29">
        <f t="shared" si="97"/>
        <v>0</v>
      </c>
      <c r="DP62" s="29">
        <f t="shared" si="98"/>
        <v>0</v>
      </c>
      <c r="DQ62" s="29">
        <f t="shared" si="99"/>
        <v>2.6710195424216602E-2</v>
      </c>
      <c r="DR62" s="31">
        <f t="shared" si="100"/>
        <v>3.9981950612381256</v>
      </c>
      <c r="DS62" s="29"/>
      <c r="DT62" s="29">
        <f t="shared" si="101"/>
        <v>6.8952186293776217E-4</v>
      </c>
      <c r="DU62" s="29">
        <f t="shared" si="102"/>
        <v>1.6050243590602236E-3</v>
      </c>
      <c r="DV62" s="29">
        <f t="shared" si="103"/>
        <v>2.6710195424216602E-2</v>
      </c>
      <c r="DW62" s="31">
        <f t="shared" si="104"/>
        <v>4.2569764432563509E-2</v>
      </c>
      <c r="DX62" s="29">
        <f t="shared" si="105"/>
        <v>9.5641804490749827E-2</v>
      </c>
      <c r="DY62" s="29">
        <f t="shared" si="106"/>
        <v>0.83188122004953469</v>
      </c>
      <c r="DZ62" s="29">
        <f t="shared" si="107"/>
        <v>0.99909753061906259</v>
      </c>
      <c r="EA62" s="29">
        <f t="shared" si="108"/>
        <v>4.2219661452727495</v>
      </c>
      <c r="EB62" s="29">
        <f t="shared" si="109"/>
        <v>2.8068296770221108</v>
      </c>
      <c r="EC62" s="29"/>
      <c r="ED62" s="29"/>
      <c r="EE62" s="29">
        <f t="shared" si="110"/>
        <v>0.43967093416936515</v>
      </c>
      <c r="EF62" s="29">
        <f t="shared" si="111"/>
        <v>0.34994683699456086</v>
      </c>
      <c r="EG62" s="29">
        <f t="shared" si="112"/>
        <v>-0.6347929482038891</v>
      </c>
      <c r="EH62" s="29">
        <f t="shared" si="113"/>
        <v>2.4119198433710398</v>
      </c>
      <c r="EI62" s="29" t="e">
        <f>125.9*1000/8.3144+(#REF!*10^9-10^5)*6.5*(10^-6)/8.3144</f>
        <v>#REF!</v>
      </c>
      <c r="EJ62" s="29">
        <f t="shared" si="114"/>
        <v>9.8509452172488725</v>
      </c>
      <c r="EK62" s="29" t="e">
        <f t="shared" si="115"/>
        <v>#REF!</v>
      </c>
      <c r="EL62" s="29" t="e">
        <f>#REF!</f>
        <v>#REF!</v>
      </c>
      <c r="EM62" s="29" t="e">
        <f>1/(0.000407-0.0000329*#REF!+0.00001202*P62+0.000056662*EA62-0.000306214*BT62-0.0006176*BW62+0.00018946*BT62/(BT62+BR62)+0.00025746*DJ62)</f>
        <v>#REF!</v>
      </c>
      <c r="EN62" s="29"/>
      <c r="EO62" s="29" t="e">
        <f t="shared" si="116"/>
        <v>#REF!</v>
      </c>
      <c r="EP62" s="29" t="e">
        <f>#REF!</f>
        <v>#REF!</v>
      </c>
      <c r="EQ62" s="31" t="e">
        <f t="shared" si="117"/>
        <v>#REF!</v>
      </c>
      <c r="ER62" s="31" t="e">
        <f>2064.1+31.52*DF62-12.28*DM62-289.6*DQ62+1.544*LN(DQ62)-177.24*(DF62-0.17145)^2-371.87*(DF62-0.17145)*(DM62-0.07365)+0.321067*#REF!-343.43*LN(#REF!)</f>
        <v>#REF!</v>
      </c>
      <c r="ES62" s="31" t="e">
        <f t="shared" si="118"/>
        <v>#REF!</v>
      </c>
      <c r="ET62" s="31">
        <f t="shared" si="119"/>
        <v>0.72350257490606718</v>
      </c>
      <c r="EU62" s="31" t="e">
        <f>(5573.8+587.9*#REF!-61*#REF!^2)/(5.3-0.633*LN(ET62)-3.97*EF62+0.06*EG62+24.7*BU62^2+0.081*P62+0.156*#REF!)</f>
        <v>#REF!</v>
      </c>
    </row>
    <row r="63" spans="4:151">
      <c r="D63">
        <v>48.52</v>
      </c>
      <c r="E63">
        <v>1.54</v>
      </c>
      <c r="F63">
        <v>17.72</v>
      </c>
      <c r="G63">
        <v>8.67</v>
      </c>
      <c r="H63">
        <v>0</v>
      </c>
      <c r="I63">
        <v>10.37</v>
      </c>
      <c r="J63">
        <v>9.43</v>
      </c>
      <c r="K63">
        <v>3</v>
      </c>
      <c r="L63">
        <v>0.28000000000000003</v>
      </c>
      <c r="M63" s="30">
        <v>0</v>
      </c>
      <c r="N63">
        <v>7.0000000000000007E-2</v>
      </c>
      <c r="O63">
        <v>0</v>
      </c>
      <c r="P63">
        <v>0</v>
      </c>
      <c r="S63">
        <v>53.55</v>
      </c>
      <c r="T63">
        <v>0.06</v>
      </c>
      <c r="U63">
        <v>3.95</v>
      </c>
      <c r="V63">
        <v>12.59</v>
      </c>
      <c r="W63">
        <v>0.17</v>
      </c>
      <c r="X63">
        <v>26.86</v>
      </c>
      <c r="Y63">
        <v>2.5099999999999998</v>
      </c>
      <c r="Z63">
        <v>0.01</v>
      </c>
      <c r="AA63">
        <v>0</v>
      </c>
      <c r="AB63" s="30">
        <v>0</v>
      </c>
      <c r="AC63">
        <v>0.95</v>
      </c>
      <c r="AD63" s="30">
        <v>0</v>
      </c>
      <c r="AF63" s="29">
        <f t="shared" si="15"/>
        <v>0.3152480771833841</v>
      </c>
      <c r="AG63" s="29">
        <f t="shared" si="16"/>
        <v>0.2453858562112694</v>
      </c>
      <c r="AH63" s="7" t="str">
        <f t="shared" si="17"/>
        <v/>
      </c>
      <c r="AI63" s="29" t="str">
        <f t="shared" si="18"/>
        <v/>
      </c>
      <c r="AJ63" s="40" t="e">
        <f t="shared" si="19"/>
        <v>#REF!</v>
      </c>
      <c r="AK63" s="41">
        <f t="shared" ca="1" si="20"/>
        <v>1225.884081838248</v>
      </c>
      <c r="AL63" s="40">
        <f t="shared" ca="1" si="21"/>
        <v>1303.3233830006425</v>
      </c>
      <c r="AM63" s="94">
        <f t="shared" ca="1" si="22"/>
        <v>1225.884081838248</v>
      </c>
      <c r="AN63" s="94">
        <f t="shared" ca="1" si="23"/>
        <v>0.95613226743326507</v>
      </c>
      <c r="AO63" s="90">
        <f t="shared" si="24"/>
        <v>0.9500178645598194</v>
      </c>
      <c r="AP63" s="90">
        <f t="shared" si="25"/>
        <v>0.61988295711060948</v>
      </c>
      <c r="AQ63" s="29"/>
      <c r="AR63" s="40" t="e">
        <f t="shared" si="26"/>
        <v>#REF!</v>
      </c>
      <c r="AS63" s="40">
        <f t="shared" ca="1" si="27"/>
        <v>0.95613226743326507</v>
      </c>
      <c r="AT63" s="40">
        <f t="shared" ca="1" si="28"/>
        <v>0.62094875028465046</v>
      </c>
      <c r="AU63" s="64"/>
      <c r="AV63" s="126">
        <f t="shared" si="29"/>
        <v>0.56063393339465351</v>
      </c>
      <c r="AW63" s="29"/>
      <c r="AX63" s="29">
        <f t="shared" si="30"/>
        <v>0.26290448527922045</v>
      </c>
      <c r="AY63" s="29">
        <f t="shared" si="31"/>
        <v>0.46894144221225914</v>
      </c>
      <c r="AZ63" s="29">
        <f t="shared" si="32"/>
        <v>68.072771409597038</v>
      </c>
      <c r="BA63" s="29">
        <f t="shared" si="33"/>
        <v>79.179926266194272</v>
      </c>
      <c r="BB63" s="29">
        <f t="shared" si="34"/>
        <v>0.80753208408852239</v>
      </c>
      <c r="BC63" s="29">
        <f t="shared" si="35"/>
        <v>1.9279208000120184E-2</v>
      </c>
      <c r="BD63" s="29">
        <f t="shared" si="36"/>
        <v>0.34758388011102281</v>
      </c>
      <c r="BE63" s="29">
        <f t="shared" si="37"/>
        <v>0.12067410475681453</v>
      </c>
      <c r="BF63" s="29">
        <f t="shared" si="38"/>
        <v>0</v>
      </c>
      <c r="BG63" s="29">
        <f t="shared" si="39"/>
        <v>0.25729200782048606</v>
      </c>
      <c r="BH63" s="29">
        <f t="shared" si="40"/>
        <v>0.16816043539821746</v>
      </c>
      <c r="BI63" s="29">
        <f t="shared" si="41"/>
        <v>9.6807139203825818E-2</v>
      </c>
      <c r="BJ63" s="29">
        <f t="shared" si="42"/>
        <v>5.9450507452545763E-3</v>
      </c>
      <c r="BK63" s="29">
        <f t="shared" si="43"/>
        <v>0</v>
      </c>
      <c r="BL63" s="29">
        <f t="shared" si="44"/>
        <v>9.210635389103293E-4</v>
      </c>
      <c r="BM63" s="29">
        <f t="shared" si="45"/>
        <v>0</v>
      </c>
      <c r="BN63" s="29">
        <f t="shared" si="46"/>
        <v>1.824194973663174</v>
      </c>
      <c r="BO63" s="29">
        <f t="shared" si="47"/>
        <v>0.44267860384842178</v>
      </c>
      <c r="BP63" s="29">
        <f t="shared" si="48"/>
        <v>1.0568611512729652E-2</v>
      </c>
      <c r="BQ63" s="29">
        <f t="shared" si="49"/>
        <v>0.19054097019741156</v>
      </c>
      <c r="BR63" s="29">
        <f t="shared" si="50"/>
        <v>6.61519774470644E-2</v>
      </c>
      <c r="BS63" s="29">
        <f t="shared" si="51"/>
        <v>0</v>
      </c>
      <c r="BT63" s="29">
        <f t="shared" si="52"/>
        <v>0.14104413811853503</v>
      </c>
      <c r="BU63" s="29">
        <f t="shared" si="53"/>
        <v>9.2183367362609125E-2</v>
      </c>
      <c r="BV63" s="29">
        <f t="shared" si="54"/>
        <v>5.306841680932109E-2</v>
      </c>
      <c r="BW63" s="29">
        <f t="shared" si="55"/>
        <v>3.2589996305692551E-3</v>
      </c>
      <c r="BX63" s="29">
        <f t="shared" si="56"/>
        <v>0</v>
      </c>
      <c r="BY63" s="29">
        <f t="shared" si="57"/>
        <v>5.0491507333820659E-4</v>
      </c>
      <c r="BZ63" s="29">
        <f t="shared" si="58"/>
        <v>0</v>
      </c>
      <c r="CA63" s="29">
        <f t="shared" si="59"/>
        <v>1</v>
      </c>
      <c r="CB63" s="29">
        <f t="shared" si="60"/>
        <v>0.89124779684543209</v>
      </c>
      <c r="CC63" s="29">
        <f t="shared" si="61"/>
        <v>7.511379740306564E-4</v>
      </c>
      <c r="CD63" s="29">
        <f t="shared" si="62"/>
        <v>3.8740302664744368E-2</v>
      </c>
      <c r="CE63" s="29">
        <f t="shared" si="63"/>
        <v>0.17523494566185641</v>
      </c>
      <c r="CF63" s="29">
        <f t="shared" si="64"/>
        <v>2.3964757709251101E-3</v>
      </c>
      <c r="CG63" s="29">
        <f t="shared" si="65"/>
        <v>0.66642847927273441</v>
      </c>
      <c r="CH63" s="29">
        <f t="shared" si="66"/>
        <v>4.4759564459122568E-2</v>
      </c>
      <c r="CI63" s="29">
        <f t="shared" si="67"/>
        <v>1.6134523200637637E-4</v>
      </c>
      <c r="CJ63" s="29">
        <f t="shared" si="68"/>
        <v>0</v>
      </c>
      <c r="CK63" s="29">
        <f t="shared" si="69"/>
        <v>0</v>
      </c>
      <c r="CL63" s="29">
        <f t="shared" si="70"/>
        <v>6.2500740140343765E-3</v>
      </c>
      <c r="CM63" s="29">
        <f t="shared" si="71"/>
        <v>1.8259701218948865</v>
      </c>
      <c r="CN63" s="29"/>
      <c r="CO63" s="29">
        <f t="shared" si="72"/>
        <v>0.7444207867241277</v>
      </c>
      <c r="CP63" s="29"/>
      <c r="CQ63" s="29">
        <f t="shared" si="73"/>
        <v>1.7824955936908642</v>
      </c>
      <c r="CR63" s="29">
        <f t="shared" si="74"/>
        <v>1.5022759480613128E-3</v>
      </c>
      <c r="CS63" s="29">
        <f t="shared" si="75"/>
        <v>0.1162209079942331</v>
      </c>
      <c r="CT63" s="29">
        <f t="shared" si="76"/>
        <v>0.17523494566185641</v>
      </c>
      <c r="CU63" s="29">
        <f t="shared" si="77"/>
        <v>2.3964757709251101E-3</v>
      </c>
      <c r="CV63" s="29">
        <f t="shared" si="78"/>
        <v>0.66642847927273441</v>
      </c>
      <c r="CW63" s="29">
        <f t="shared" si="79"/>
        <v>4.4759564459122568E-2</v>
      </c>
      <c r="CX63" s="29">
        <f t="shared" si="80"/>
        <v>1.6134523200637637E-4</v>
      </c>
      <c r="CY63" s="29">
        <f t="shared" si="81"/>
        <v>0</v>
      </c>
      <c r="CZ63" s="29">
        <f t="shared" si="82"/>
        <v>0</v>
      </c>
      <c r="DA63" s="29">
        <f t="shared" si="83"/>
        <v>1.875022204210313E-2</v>
      </c>
      <c r="DB63" s="29">
        <f t="shared" si="84"/>
        <v>2.8079498100719067</v>
      </c>
      <c r="DC63" s="29">
        <f t="shared" si="85"/>
        <v>2.1367903295416633</v>
      </c>
      <c r="DD63" s="29">
        <f t="shared" si="86"/>
        <v>1.9044096735246321</v>
      </c>
      <c r="DE63" s="29">
        <f t="shared" si="87"/>
        <v>1.6050243590602236E-3</v>
      </c>
      <c r="DF63" s="29">
        <f t="shared" si="88"/>
        <v>0.16555980819508578</v>
      </c>
      <c r="DG63" s="29">
        <f t="shared" si="89"/>
        <v>1.9060146978836923</v>
      </c>
      <c r="DH63" s="29">
        <f t="shared" si="90"/>
        <v>9.5590326475367915E-2</v>
      </c>
      <c r="DI63" s="29">
        <f t="shared" si="91"/>
        <v>6.9969481719717869E-2</v>
      </c>
      <c r="DJ63" s="29">
        <f t="shared" si="92"/>
        <v>0.37444033728801362</v>
      </c>
      <c r="DK63" s="29">
        <f t="shared" si="93"/>
        <v>5.1207662522936778E-3</v>
      </c>
      <c r="DL63" s="29">
        <f t="shared" si="94"/>
        <v>1.4240179298411357</v>
      </c>
      <c r="DM63" s="29">
        <f t="shared" si="95"/>
        <v>9.5641804490749827E-2</v>
      </c>
      <c r="DN63" s="29">
        <f t="shared" si="96"/>
        <v>6.8952186293776217E-4</v>
      </c>
      <c r="DO63" s="29">
        <f t="shared" si="97"/>
        <v>0</v>
      </c>
      <c r="DP63" s="29">
        <f t="shared" si="98"/>
        <v>0</v>
      </c>
      <c r="DQ63" s="29">
        <f t="shared" si="99"/>
        <v>2.6710195424216602E-2</v>
      </c>
      <c r="DR63" s="31">
        <f t="shared" si="100"/>
        <v>3.9981950612381256</v>
      </c>
      <c r="DS63" s="29"/>
      <c r="DT63" s="29">
        <f t="shared" si="101"/>
        <v>6.8952186293776217E-4</v>
      </c>
      <c r="DU63" s="29">
        <f t="shared" si="102"/>
        <v>1.6050243590602236E-3</v>
      </c>
      <c r="DV63" s="29">
        <f t="shared" si="103"/>
        <v>2.6710195424216602E-2</v>
      </c>
      <c r="DW63" s="31">
        <f t="shared" si="104"/>
        <v>4.2569764432563509E-2</v>
      </c>
      <c r="DX63" s="29">
        <f t="shared" si="105"/>
        <v>9.5641804490749827E-2</v>
      </c>
      <c r="DY63" s="29">
        <f t="shared" si="106"/>
        <v>0.83188122004953469</v>
      </c>
      <c r="DZ63" s="29">
        <f t="shared" si="107"/>
        <v>0.99909753061906259</v>
      </c>
      <c r="EA63" s="29">
        <f t="shared" si="108"/>
        <v>4.593935962274176</v>
      </c>
      <c r="EB63" s="29">
        <f t="shared" si="109"/>
        <v>2.5481658364605093</v>
      </c>
      <c r="EC63" s="29"/>
      <c r="ED63" s="29"/>
      <c r="EE63" s="29">
        <f t="shared" si="110"/>
        <v>0.44267860384842178</v>
      </c>
      <c r="EF63" s="29">
        <f t="shared" si="111"/>
        <v>0.29937948292820854</v>
      </c>
      <c r="EG63" s="29">
        <f t="shared" si="112"/>
        <v>-0.81423590752539798</v>
      </c>
      <c r="EH63" s="29">
        <f t="shared" si="113"/>
        <v>3.0256399824346194</v>
      </c>
      <c r="EI63" s="29" t="e">
        <f>125.9*1000/8.3144+(#REF!*10^9-10^5)*6.5*(10^-6)/8.3144</f>
        <v>#REF!</v>
      </c>
      <c r="EJ63" s="29">
        <f t="shared" si="114"/>
        <v>10.171648739303063</v>
      </c>
      <c r="EK63" s="29" t="e">
        <f t="shared" si="115"/>
        <v>#REF!</v>
      </c>
      <c r="EL63" s="29" t="e">
        <f>#REF!</f>
        <v>#REF!</v>
      </c>
      <c r="EM63" s="29" t="e">
        <f>1/(0.000407-0.0000329*#REF!+0.00001202*P63+0.000056662*EA63-0.000306214*BT63-0.0006176*BW63+0.00018946*BT63/(BT63+BR63)+0.00025746*DJ63)</f>
        <v>#REF!</v>
      </c>
      <c r="EN63" s="29"/>
      <c r="EO63" s="29" t="e">
        <f t="shared" si="116"/>
        <v>#REF!</v>
      </c>
      <c r="EP63" s="29" t="e">
        <f>#REF!</f>
        <v>#REF!</v>
      </c>
      <c r="EQ63" s="31" t="e">
        <f t="shared" si="117"/>
        <v>#REF!</v>
      </c>
      <c r="ER63" s="31" t="e">
        <f>2064.1+31.52*DF63-12.28*DM63-289.6*DQ63+1.544*LN(DQ63)-177.24*(DF63-0.17145)^2-371.87*(DF63-0.17145)*(DM63-0.07365)+0.321067*#REF!-343.43*LN(#REF!)</f>
        <v>#REF!</v>
      </c>
      <c r="ES63" s="31" t="e">
        <f t="shared" si="118"/>
        <v>#REF!</v>
      </c>
      <c r="ET63" s="31">
        <f t="shared" si="119"/>
        <v>0.68072771409597055</v>
      </c>
      <c r="EU63" s="31" t="e">
        <f>(5573.8+587.9*#REF!-61*#REF!^2)/(5.3-0.633*LN(ET63)-3.97*EF63+0.06*EG63+24.7*BU63^2+0.081*P63+0.156*#REF!)</f>
        <v>#REF!</v>
      </c>
    </row>
    <row r="64" spans="4:151">
      <c r="D64">
        <v>49.09</v>
      </c>
      <c r="E64">
        <v>2.1800000000000002</v>
      </c>
      <c r="F64">
        <v>19.3</v>
      </c>
      <c r="G64">
        <v>8.24</v>
      </c>
      <c r="H64">
        <v>0</v>
      </c>
      <c r="I64">
        <v>7.29</v>
      </c>
      <c r="J64">
        <v>5.95</v>
      </c>
      <c r="K64">
        <v>7.04</v>
      </c>
      <c r="L64">
        <v>0.88</v>
      </c>
      <c r="M64" s="30">
        <v>0</v>
      </c>
      <c r="N64">
        <v>0.03</v>
      </c>
      <c r="O64">
        <v>0</v>
      </c>
      <c r="P64">
        <v>0</v>
      </c>
      <c r="S64">
        <v>53.55</v>
      </c>
      <c r="T64">
        <v>0.06</v>
      </c>
      <c r="U64">
        <v>3.95</v>
      </c>
      <c r="V64">
        <v>12.59</v>
      </c>
      <c r="W64">
        <v>0.17</v>
      </c>
      <c r="X64">
        <v>26.86</v>
      </c>
      <c r="Y64">
        <v>2.5099999999999998</v>
      </c>
      <c r="Z64">
        <v>0.01</v>
      </c>
      <c r="AA64">
        <v>0</v>
      </c>
      <c r="AB64" s="30">
        <v>0</v>
      </c>
      <c r="AC64">
        <v>0.95</v>
      </c>
      <c r="AD64" s="30">
        <v>0</v>
      </c>
      <c r="AF64" s="29">
        <f t="shared" si="15"/>
        <v>0.31747231002899279</v>
      </c>
      <c r="AG64" s="29">
        <f t="shared" si="16"/>
        <v>9.7214324733059965E-2</v>
      </c>
      <c r="AH64" s="7" t="str">
        <f t="shared" si="17"/>
        <v/>
      </c>
      <c r="AI64" s="29" t="str">
        <f t="shared" si="18"/>
        <v/>
      </c>
      <c r="AJ64" s="40" t="e">
        <f t="shared" si="19"/>
        <v>#REF!</v>
      </c>
      <c r="AK64" s="41">
        <f t="shared" ca="1" si="20"/>
        <v>1185.297134365185</v>
      </c>
      <c r="AL64" s="40">
        <f t="shared" ca="1" si="21"/>
        <v>1233.7672070003664</v>
      </c>
      <c r="AM64" s="94">
        <f t="shared" ca="1" si="22"/>
        <v>1185.297134365185</v>
      </c>
      <c r="AN64" s="94">
        <f t="shared" ca="1" si="23"/>
        <v>0.97983921388745931</v>
      </c>
      <c r="AO64" s="90">
        <f t="shared" si="24"/>
        <v>1.0984734922279791</v>
      </c>
      <c r="AP64" s="90">
        <f t="shared" si="25"/>
        <v>0.56183367875647661</v>
      </c>
      <c r="AQ64" s="29"/>
      <c r="AR64" s="40" t="e">
        <f t="shared" si="26"/>
        <v>#REF!</v>
      </c>
      <c r="AS64" s="40">
        <f t="shared" ca="1" si="27"/>
        <v>0.97983921388745931</v>
      </c>
      <c r="AT64" s="40">
        <f t="shared" ca="1" si="28"/>
        <v>0.47429411210650779</v>
      </c>
      <c r="AU64" s="64"/>
      <c r="AV64" s="126">
        <f t="shared" si="29"/>
        <v>0.41468663476205275</v>
      </c>
      <c r="AW64" s="29"/>
      <c r="AX64" s="29">
        <f t="shared" si="30"/>
        <v>0.26290448527922045</v>
      </c>
      <c r="AY64" s="29">
        <f t="shared" si="31"/>
        <v>0.63398350282032856</v>
      </c>
      <c r="AZ64" s="29">
        <f t="shared" si="32"/>
        <v>61.196346010682532</v>
      </c>
      <c r="BA64" s="29">
        <f t="shared" si="33"/>
        <v>79.179926266194272</v>
      </c>
      <c r="BB64" s="29">
        <f t="shared" si="34"/>
        <v>0.81701875531544854</v>
      </c>
      <c r="BC64" s="29">
        <f t="shared" si="35"/>
        <v>2.7291346389780521E-2</v>
      </c>
      <c r="BD64" s="29">
        <f t="shared" si="36"/>
        <v>0.37857612224281834</v>
      </c>
      <c r="BE64" s="29">
        <f t="shared" si="37"/>
        <v>0.11468911455549617</v>
      </c>
      <c r="BF64" s="29">
        <f t="shared" si="38"/>
        <v>0</v>
      </c>
      <c r="BG64" s="29">
        <f t="shared" si="39"/>
        <v>0.18087355226724625</v>
      </c>
      <c r="BH64" s="29">
        <f t="shared" si="40"/>
        <v>0.10610335001266108</v>
      </c>
      <c r="BI64" s="29">
        <f t="shared" si="41"/>
        <v>0.2271740866649779</v>
      </c>
      <c r="BJ64" s="29">
        <f t="shared" si="42"/>
        <v>1.8684445199371524E-2</v>
      </c>
      <c r="BK64" s="29">
        <f t="shared" si="43"/>
        <v>0</v>
      </c>
      <c r="BL64" s="29">
        <f t="shared" si="44"/>
        <v>3.9474151667585536E-4</v>
      </c>
      <c r="BM64" s="29">
        <f t="shared" si="45"/>
        <v>0</v>
      </c>
      <c r="BN64" s="29">
        <f t="shared" si="46"/>
        <v>1.8708055141644762</v>
      </c>
      <c r="BO64" s="29">
        <f t="shared" si="47"/>
        <v>0.43672030530674311</v>
      </c>
      <c r="BP64" s="29">
        <f t="shared" si="48"/>
        <v>1.458801900205493E-2</v>
      </c>
      <c r="BQ64" s="29">
        <f t="shared" si="49"/>
        <v>0.20235995638055135</v>
      </c>
      <c r="BR64" s="29">
        <f t="shared" si="50"/>
        <v>6.1304669933431151E-2</v>
      </c>
      <c r="BS64" s="29">
        <f t="shared" si="51"/>
        <v>0</v>
      </c>
      <c r="BT64" s="29">
        <f t="shared" si="52"/>
        <v>9.6682178290471044E-2</v>
      </c>
      <c r="BU64" s="29">
        <f t="shared" si="53"/>
        <v>5.6715328883370372E-2</v>
      </c>
      <c r="BV64" s="29">
        <f t="shared" si="54"/>
        <v>0.12143116157450312</v>
      </c>
      <c r="BW64" s="29">
        <f t="shared" si="55"/>
        <v>9.987379798651181E-3</v>
      </c>
      <c r="BX64" s="29">
        <f t="shared" si="56"/>
        <v>0</v>
      </c>
      <c r="BY64" s="29">
        <f t="shared" si="57"/>
        <v>2.1100083022374005E-4</v>
      </c>
      <c r="BZ64" s="29">
        <f t="shared" si="58"/>
        <v>0</v>
      </c>
      <c r="CA64" s="29">
        <f t="shared" si="59"/>
        <v>1.0000000000000002</v>
      </c>
      <c r="CB64" s="29">
        <f t="shared" si="60"/>
        <v>0.89124779684543209</v>
      </c>
      <c r="CC64" s="29">
        <f t="shared" si="61"/>
        <v>7.511379740306564E-4</v>
      </c>
      <c r="CD64" s="29">
        <f t="shared" si="62"/>
        <v>3.8740302664744368E-2</v>
      </c>
      <c r="CE64" s="29">
        <f t="shared" si="63"/>
        <v>0.17523494566185641</v>
      </c>
      <c r="CF64" s="29">
        <f t="shared" si="64"/>
        <v>2.3964757709251101E-3</v>
      </c>
      <c r="CG64" s="29">
        <f t="shared" si="65"/>
        <v>0.66642847927273441</v>
      </c>
      <c r="CH64" s="29">
        <f t="shared" si="66"/>
        <v>4.4759564459122568E-2</v>
      </c>
      <c r="CI64" s="29">
        <f t="shared" si="67"/>
        <v>1.6134523200637637E-4</v>
      </c>
      <c r="CJ64" s="29">
        <f t="shared" si="68"/>
        <v>0</v>
      </c>
      <c r="CK64" s="29">
        <f t="shared" si="69"/>
        <v>0</v>
      </c>
      <c r="CL64" s="29">
        <f t="shared" si="70"/>
        <v>6.2500740140343765E-3</v>
      </c>
      <c r="CM64" s="29">
        <f t="shared" si="71"/>
        <v>1.8259701218948865</v>
      </c>
      <c r="CN64" s="29"/>
      <c r="CO64" s="29">
        <f t="shared" si="72"/>
        <v>0.7444207867241277</v>
      </c>
      <c r="CP64" s="29"/>
      <c r="CQ64" s="29">
        <f t="shared" si="73"/>
        <v>1.7824955936908642</v>
      </c>
      <c r="CR64" s="29">
        <f t="shared" si="74"/>
        <v>1.5022759480613128E-3</v>
      </c>
      <c r="CS64" s="29">
        <f t="shared" si="75"/>
        <v>0.1162209079942331</v>
      </c>
      <c r="CT64" s="29">
        <f t="shared" si="76"/>
        <v>0.17523494566185641</v>
      </c>
      <c r="CU64" s="29">
        <f t="shared" si="77"/>
        <v>2.3964757709251101E-3</v>
      </c>
      <c r="CV64" s="29">
        <f t="shared" si="78"/>
        <v>0.66642847927273441</v>
      </c>
      <c r="CW64" s="29">
        <f t="shared" si="79"/>
        <v>4.4759564459122568E-2</v>
      </c>
      <c r="CX64" s="29">
        <f t="shared" si="80"/>
        <v>1.6134523200637637E-4</v>
      </c>
      <c r="CY64" s="29">
        <f t="shared" si="81"/>
        <v>0</v>
      </c>
      <c r="CZ64" s="29">
        <f t="shared" si="82"/>
        <v>0</v>
      </c>
      <c r="DA64" s="29">
        <f t="shared" si="83"/>
        <v>1.875022204210313E-2</v>
      </c>
      <c r="DB64" s="29">
        <f t="shared" si="84"/>
        <v>2.8079498100719067</v>
      </c>
      <c r="DC64" s="29">
        <f t="shared" si="85"/>
        <v>2.1367903295416633</v>
      </c>
      <c r="DD64" s="29">
        <f t="shared" si="86"/>
        <v>1.9044096735246321</v>
      </c>
      <c r="DE64" s="29">
        <f t="shared" si="87"/>
        <v>1.6050243590602236E-3</v>
      </c>
      <c r="DF64" s="29">
        <f t="shared" si="88"/>
        <v>0.16555980819508578</v>
      </c>
      <c r="DG64" s="29">
        <f t="shared" si="89"/>
        <v>1.9060146978836923</v>
      </c>
      <c r="DH64" s="29">
        <f t="shared" si="90"/>
        <v>9.5590326475367915E-2</v>
      </c>
      <c r="DI64" s="29">
        <f t="shared" si="91"/>
        <v>6.9969481719717869E-2</v>
      </c>
      <c r="DJ64" s="29">
        <f t="shared" si="92"/>
        <v>0.37444033728801362</v>
      </c>
      <c r="DK64" s="29">
        <f t="shared" si="93"/>
        <v>5.1207662522936778E-3</v>
      </c>
      <c r="DL64" s="29">
        <f t="shared" si="94"/>
        <v>1.4240179298411357</v>
      </c>
      <c r="DM64" s="29">
        <f t="shared" si="95"/>
        <v>9.5641804490749827E-2</v>
      </c>
      <c r="DN64" s="29">
        <f t="shared" si="96"/>
        <v>6.8952186293776217E-4</v>
      </c>
      <c r="DO64" s="29">
        <f t="shared" si="97"/>
        <v>0</v>
      </c>
      <c r="DP64" s="29">
        <f t="shared" si="98"/>
        <v>0</v>
      </c>
      <c r="DQ64" s="29">
        <f t="shared" si="99"/>
        <v>2.6710195424216602E-2</v>
      </c>
      <c r="DR64" s="31">
        <f t="shared" si="100"/>
        <v>3.9981950612381256</v>
      </c>
      <c r="DS64" s="29"/>
      <c r="DT64" s="29">
        <f t="shared" si="101"/>
        <v>6.8952186293776217E-4</v>
      </c>
      <c r="DU64" s="29">
        <f t="shared" si="102"/>
        <v>1.6050243590602236E-3</v>
      </c>
      <c r="DV64" s="29">
        <f t="shared" si="103"/>
        <v>2.6710195424216602E-2</v>
      </c>
      <c r="DW64" s="31">
        <f t="shared" si="104"/>
        <v>4.2569764432563509E-2</v>
      </c>
      <c r="DX64" s="29">
        <f t="shared" si="105"/>
        <v>9.5641804490749827E-2</v>
      </c>
      <c r="DY64" s="29">
        <f t="shared" si="106"/>
        <v>0.83188122004953469</v>
      </c>
      <c r="DZ64" s="29">
        <f t="shared" si="107"/>
        <v>0.99909753061906259</v>
      </c>
      <c r="EA64" s="29">
        <f t="shared" si="108"/>
        <v>5.1633460091386878</v>
      </c>
      <c r="EB64" s="29">
        <f t="shared" si="109"/>
        <v>2.7125091883453947</v>
      </c>
      <c r="EC64" s="29"/>
      <c r="ED64" s="29"/>
      <c r="EE64" s="29">
        <f t="shared" si="110"/>
        <v>0.43672030530674311</v>
      </c>
      <c r="EF64" s="29">
        <f t="shared" si="111"/>
        <v>0.21470217710727257</v>
      </c>
      <c r="EG64" s="29">
        <f t="shared" si="112"/>
        <v>-0.89421079063030506</v>
      </c>
      <c r="EH64" s="29">
        <f t="shared" si="113"/>
        <v>4.2508668124116804</v>
      </c>
      <c r="EI64" s="29" t="e">
        <f>125.9*1000/8.3144+(#REF!*10^9-10^5)*6.5*(10^-6)/8.3144</f>
        <v>#REF!</v>
      </c>
      <c r="EJ64" s="29">
        <f t="shared" si="114"/>
        <v>10.266703996755197</v>
      </c>
      <c r="EK64" s="29" t="e">
        <f t="shared" si="115"/>
        <v>#REF!</v>
      </c>
      <c r="EL64" s="29" t="e">
        <f>#REF!</f>
        <v>#REF!</v>
      </c>
      <c r="EM64" s="29" t="e">
        <f>1/(0.000407-0.0000329*#REF!+0.00001202*P64+0.000056662*EA64-0.000306214*BT64-0.0006176*BW64+0.00018946*BT64/(BT64+BR64)+0.00025746*DJ64)</f>
        <v>#REF!</v>
      </c>
      <c r="EN64" s="29"/>
      <c r="EO64" s="29" t="e">
        <f t="shared" si="116"/>
        <v>#REF!</v>
      </c>
      <c r="EP64" s="29" t="e">
        <f>#REF!</f>
        <v>#REF!</v>
      </c>
      <c r="EQ64" s="31" t="e">
        <f t="shared" si="117"/>
        <v>#REF!</v>
      </c>
      <c r="ER64" s="31" t="e">
        <f>2064.1+31.52*DF64-12.28*DM64-289.6*DQ64+1.544*LN(DQ64)-177.24*(DF64-0.17145)^2-371.87*(DF64-0.17145)*(DM64-0.07365)+0.321067*#REF!-343.43*LN(#REF!)</f>
        <v>#REF!</v>
      </c>
      <c r="ES64" s="31" t="e">
        <f t="shared" si="118"/>
        <v>#REF!</v>
      </c>
      <c r="ET64" s="31">
        <f t="shared" si="119"/>
        <v>0.61196346010682534</v>
      </c>
      <c r="EU64" s="31" t="e">
        <f>(5573.8+587.9*#REF!-61*#REF!^2)/(5.3-0.633*LN(ET64)-3.97*EF64+0.06*EG64+24.7*BU64^2+0.081*P64+0.156*#REF!)</f>
        <v>#REF!</v>
      </c>
    </row>
    <row r="65" spans="4:151">
      <c r="D65">
        <v>48.5</v>
      </c>
      <c r="E65">
        <v>1.72</v>
      </c>
      <c r="F65">
        <v>10.93</v>
      </c>
      <c r="G65">
        <v>11.78</v>
      </c>
      <c r="H65">
        <v>0.09</v>
      </c>
      <c r="I65">
        <v>16.059999999999999</v>
      </c>
      <c r="J65">
        <v>8.5500000000000007</v>
      </c>
      <c r="K65">
        <v>1.59</v>
      </c>
      <c r="L65">
        <v>0.22</v>
      </c>
      <c r="M65" s="30">
        <v>0</v>
      </c>
      <c r="N65">
        <v>0.01</v>
      </c>
      <c r="O65">
        <v>0.23</v>
      </c>
      <c r="P65">
        <v>0</v>
      </c>
      <c r="S65">
        <v>53.55</v>
      </c>
      <c r="T65">
        <v>0.06</v>
      </c>
      <c r="U65">
        <v>3.95</v>
      </c>
      <c r="V65">
        <v>12.59</v>
      </c>
      <c r="W65">
        <v>0.17</v>
      </c>
      <c r="X65">
        <v>26.86</v>
      </c>
      <c r="Y65">
        <v>2.5099999999999998</v>
      </c>
      <c r="Z65">
        <v>0.01</v>
      </c>
      <c r="AA65">
        <v>0</v>
      </c>
      <c r="AB65" s="30">
        <v>0</v>
      </c>
      <c r="AC65">
        <v>0.95</v>
      </c>
      <c r="AD65" s="30">
        <v>0</v>
      </c>
      <c r="AF65" s="29">
        <f t="shared" si="15"/>
        <v>0.31481201105974066</v>
      </c>
      <c r="AG65" s="29">
        <f t="shared" si="16"/>
        <v>0.32421611313829557</v>
      </c>
      <c r="AH65" s="7" t="str">
        <f t="shared" si="17"/>
        <v/>
      </c>
      <c r="AI65" s="29" t="str">
        <f t="shared" si="18"/>
        <v/>
      </c>
      <c r="AJ65" s="40" t="e">
        <f t="shared" si="19"/>
        <v>#REF!</v>
      </c>
      <c r="AK65" s="41">
        <f t="shared" ca="1" si="20"/>
        <v>1387.4840335032845</v>
      </c>
      <c r="AL65" s="40">
        <f t="shared" ca="1" si="21"/>
        <v>1472.5751609635145</v>
      </c>
      <c r="AM65" s="94">
        <f t="shared" ca="1" si="22"/>
        <v>1387.4840335032845</v>
      </c>
      <c r="AN65" s="94">
        <f t="shared" ca="1" si="23"/>
        <v>1.8929720831233621</v>
      </c>
      <c r="AO65" s="90">
        <f t="shared" si="24"/>
        <v>1.9099509231473011</v>
      </c>
      <c r="AP65" s="90">
        <f t="shared" si="25"/>
        <v>1.0603837145471182</v>
      </c>
      <c r="AQ65" s="29"/>
      <c r="AR65" s="40" t="e">
        <f t="shared" si="26"/>
        <v>#REF!</v>
      </c>
      <c r="AS65" s="40">
        <f t="shared" ca="1" si="27"/>
        <v>1.8929720831233621</v>
      </c>
      <c r="AT65" s="40">
        <f t="shared" ca="1" si="28"/>
        <v>1.5559926898428775</v>
      </c>
      <c r="AU65" s="64"/>
      <c r="AV65" s="126">
        <f t="shared" si="29"/>
        <v>0.63902812419803623</v>
      </c>
      <c r="AW65" s="29"/>
      <c r="AX65" s="29">
        <f t="shared" si="30"/>
        <v>0.26290448527922045</v>
      </c>
      <c r="AY65" s="29">
        <f t="shared" si="31"/>
        <v>0.41141301192206337</v>
      </c>
      <c r="AZ65" s="29">
        <f t="shared" si="32"/>
        <v>70.847693851391796</v>
      </c>
      <c r="BA65" s="29">
        <f t="shared" si="33"/>
        <v>79.179926266194272</v>
      </c>
      <c r="BB65" s="29">
        <f t="shared" si="34"/>
        <v>0.80719921843143716</v>
      </c>
      <c r="BC65" s="29">
        <f t="shared" si="35"/>
        <v>2.1532621922212152E-2</v>
      </c>
      <c r="BD65" s="29">
        <f t="shared" si="36"/>
        <v>0.21439570031678779</v>
      </c>
      <c r="BE65" s="29">
        <f t="shared" si="37"/>
        <v>0.16396089435239622</v>
      </c>
      <c r="BF65" s="29">
        <f t="shared" si="38"/>
        <v>1.2687224669603525E-3</v>
      </c>
      <c r="BG65" s="29">
        <f t="shared" si="39"/>
        <v>0.39846766109903631</v>
      </c>
      <c r="BH65" s="29">
        <f t="shared" si="40"/>
        <v>0.15246783909382391</v>
      </c>
      <c r="BI65" s="29">
        <f t="shared" si="41"/>
        <v>5.1307783778027687E-2</v>
      </c>
      <c r="BJ65" s="29">
        <f t="shared" si="42"/>
        <v>4.6711112998428809E-3</v>
      </c>
      <c r="BK65" s="29">
        <f t="shared" si="43"/>
        <v>0</v>
      </c>
      <c r="BL65" s="29">
        <f t="shared" si="44"/>
        <v>1.3158050555861847E-4</v>
      </c>
      <c r="BM65" s="29">
        <f t="shared" si="45"/>
        <v>3.2408744724772257E-3</v>
      </c>
      <c r="BN65" s="29">
        <f t="shared" si="46"/>
        <v>1.8186440077385602</v>
      </c>
      <c r="BO65" s="29">
        <f t="shared" si="47"/>
        <v>0.44384674240626665</v>
      </c>
      <c r="BP65" s="29">
        <f t="shared" si="48"/>
        <v>1.1839932296033816E-2</v>
      </c>
      <c r="BQ65" s="29">
        <f t="shared" si="49"/>
        <v>0.11788766762736796</v>
      </c>
      <c r="BR65" s="29">
        <f t="shared" si="50"/>
        <v>9.0155573963195595E-2</v>
      </c>
      <c r="BS65" s="29">
        <f t="shared" si="51"/>
        <v>6.976200188501862E-4</v>
      </c>
      <c r="BT65" s="29">
        <f t="shared" si="52"/>
        <v>0.21910151706629008</v>
      </c>
      <c r="BU65" s="29">
        <f t="shared" si="53"/>
        <v>8.3836000033571154E-2</v>
      </c>
      <c r="BV65" s="29">
        <f t="shared" si="54"/>
        <v>2.8212109439619069E-2</v>
      </c>
      <c r="BW65" s="29">
        <f t="shared" si="55"/>
        <v>2.5684583018813533E-3</v>
      </c>
      <c r="BX65" s="29">
        <f t="shared" si="56"/>
        <v>0</v>
      </c>
      <c r="BY65" s="29">
        <f t="shared" si="57"/>
        <v>7.2350886154039373E-5</v>
      </c>
      <c r="BZ65" s="29">
        <f t="shared" si="58"/>
        <v>1.7820279607701644E-3</v>
      </c>
      <c r="CA65" s="29">
        <f t="shared" si="59"/>
        <v>1.0000000000000002</v>
      </c>
      <c r="CB65" s="29">
        <f t="shared" si="60"/>
        <v>0.89124779684543209</v>
      </c>
      <c r="CC65" s="29">
        <f t="shared" si="61"/>
        <v>7.511379740306564E-4</v>
      </c>
      <c r="CD65" s="29">
        <f t="shared" si="62"/>
        <v>3.8740302664744368E-2</v>
      </c>
      <c r="CE65" s="29">
        <f t="shared" si="63"/>
        <v>0.17523494566185641</v>
      </c>
      <c r="CF65" s="29">
        <f t="shared" si="64"/>
        <v>2.3964757709251101E-3</v>
      </c>
      <c r="CG65" s="29">
        <f t="shared" si="65"/>
        <v>0.66642847927273441</v>
      </c>
      <c r="CH65" s="29">
        <f t="shared" si="66"/>
        <v>4.4759564459122568E-2</v>
      </c>
      <c r="CI65" s="29">
        <f t="shared" si="67"/>
        <v>1.6134523200637637E-4</v>
      </c>
      <c r="CJ65" s="29">
        <f t="shared" si="68"/>
        <v>0</v>
      </c>
      <c r="CK65" s="29">
        <f t="shared" si="69"/>
        <v>0</v>
      </c>
      <c r="CL65" s="29">
        <f t="shared" si="70"/>
        <v>6.2500740140343765E-3</v>
      </c>
      <c r="CM65" s="29">
        <f t="shared" si="71"/>
        <v>1.8259701218948865</v>
      </c>
      <c r="CN65" s="29"/>
      <c r="CO65" s="29">
        <f t="shared" si="72"/>
        <v>0.7444207867241277</v>
      </c>
      <c r="CP65" s="29"/>
      <c r="CQ65" s="29">
        <f t="shared" si="73"/>
        <v>1.7824955936908642</v>
      </c>
      <c r="CR65" s="29">
        <f t="shared" si="74"/>
        <v>1.5022759480613128E-3</v>
      </c>
      <c r="CS65" s="29">
        <f t="shared" si="75"/>
        <v>0.1162209079942331</v>
      </c>
      <c r="CT65" s="29">
        <f t="shared" si="76"/>
        <v>0.17523494566185641</v>
      </c>
      <c r="CU65" s="29">
        <f t="shared" si="77"/>
        <v>2.3964757709251101E-3</v>
      </c>
      <c r="CV65" s="29">
        <f t="shared" si="78"/>
        <v>0.66642847927273441</v>
      </c>
      <c r="CW65" s="29">
        <f t="shared" si="79"/>
        <v>4.4759564459122568E-2</v>
      </c>
      <c r="CX65" s="29">
        <f t="shared" si="80"/>
        <v>1.6134523200637637E-4</v>
      </c>
      <c r="CY65" s="29">
        <f t="shared" si="81"/>
        <v>0</v>
      </c>
      <c r="CZ65" s="29">
        <f t="shared" si="82"/>
        <v>0</v>
      </c>
      <c r="DA65" s="29">
        <f t="shared" si="83"/>
        <v>1.875022204210313E-2</v>
      </c>
      <c r="DB65" s="29">
        <f t="shared" si="84"/>
        <v>2.8079498100719067</v>
      </c>
      <c r="DC65" s="29">
        <f t="shared" si="85"/>
        <v>2.1367903295416633</v>
      </c>
      <c r="DD65" s="29">
        <f t="shared" si="86"/>
        <v>1.9044096735246321</v>
      </c>
      <c r="DE65" s="29">
        <f t="shared" si="87"/>
        <v>1.6050243590602236E-3</v>
      </c>
      <c r="DF65" s="29">
        <f t="shared" si="88"/>
        <v>0.16555980819508578</v>
      </c>
      <c r="DG65" s="29">
        <f t="shared" si="89"/>
        <v>1.9060146978836923</v>
      </c>
      <c r="DH65" s="29">
        <f t="shared" si="90"/>
        <v>9.5590326475367915E-2</v>
      </c>
      <c r="DI65" s="29">
        <f t="shared" si="91"/>
        <v>6.9969481719717869E-2</v>
      </c>
      <c r="DJ65" s="29">
        <f t="shared" si="92"/>
        <v>0.37444033728801362</v>
      </c>
      <c r="DK65" s="29">
        <f t="shared" si="93"/>
        <v>5.1207662522936778E-3</v>
      </c>
      <c r="DL65" s="29">
        <f t="shared" si="94"/>
        <v>1.4240179298411357</v>
      </c>
      <c r="DM65" s="29">
        <f t="shared" si="95"/>
        <v>9.5641804490749827E-2</v>
      </c>
      <c r="DN65" s="29">
        <f t="shared" si="96"/>
        <v>6.8952186293776217E-4</v>
      </c>
      <c r="DO65" s="29">
        <f t="shared" si="97"/>
        <v>0</v>
      </c>
      <c r="DP65" s="29">
        <f t="shared" si="98"/>
        <v>0</v>
      </c>
      <c r="DQ65" s="29">
        <f t="shared" si="99"/>
        <v>2.6710195424216602E-2</v>
      </c>
      <c r="DR65" s="31">
        <f t="shared" si="100"/>
        <v>3.9981950612381256</v>
      </c>
      <c r="DS65" s="29"/>
      <c r="DT65" s="29">
        <f t="shared" si="101"/>
        <v>6.8952186293776217E-4</v>
      </c>
      <c r="DU65" s="29">
        <f t="shared" si="102"/>
        <v>1.6050243590602236E-3</v>
      </c>
      <c r="DV65" s="29">
        <f t="shared" si="103"/>
        <v>2.6710195424216602E-2</v>
      </c>
      <c r="DW65" s="31">
        <f t="shared" si="104"/>
        <v>4.2569764432563509E-2</v>
      </c>
      <c r="DX65" s="29">
        <f t="shared" si="105"/>
        <v>9.5641804490749827E-2</v>
      </c>
      <c r="DY65" s="29">
        <f t="shared" si="106"/>
        <v>0.83188122004953469</v>
      </c>
      <c r="DZ65" s="29">
        <f t="shared" si="107"/>
        <v>0.99909753061906259</v>
      </c>
      <c r="EA65" s="29">
        <f t="shared" si="108"/>
        <v>3.783144460214094</v>
      </c>
      <c r="EB65" s="29">
        <f t="shared" si="109"/>
        <v>3.1030401580319884</v>
      </c>
      <c r="EC65" s="29"/>
      <c r="ED65" s="29"/>
      <c r="EE65" s="29">
        <f t="shared" si="110"/>
        <v>0.44384674240626665</v>
      </c>
      <c r="EF65" s="29">
        <f t="shared" si="111"/>
        <v>0.39379071108190705</v>
      </c>
      <c r="EG65" s="29">
        <f t="shared" si="112"/>
        <v>-0.52239962298882758</v>
      </c>
      <c r="EH65" s="29">
        <f t="shared" si="113"/>
        <v>1.9898873653444311</v>
      </c>
      <c r="EI65" s="29" t="e">
        <f>125.9*1000/8.3144+(#REF!*10^9-10^5)*6.5*(10^-6)/8.3144</f>
        <v>#REF!</v>
      </c>
      <c r="EJ65" s="29">
        <f t="shared" si="114"/>
        <v>9.5899385326328908</v>
      </c>
      <c r="EK65" s="29" t="e">
        <f t="shared" si="115"/>
        <v>#REF!</v>
      </c>
      <c r="EL65" s="29" t="e">
        <f>#REF!</f>
        <v>#REF!</v>
      </c>
      <c r="EM65" s="29" t="e">
        <f>1/(0.000407-0.0000329*#REF!+0.00001202*P65+0.000056662*EA65-0.000306214*BT65-0.0006176*BW65+0.00018946*BT65/(BT65+BR65)+0.00025746*DJ65)</f>
        <v>#REF!</v>
      </c>
      <c r="EN65" s="29"/>
      <c r="EO65" s="29" t="e">
        <f t="shared" si="116"/>
        <v>#REF!</v>
      </c>
      <c r="EP65" s="29" t="e">
        <f>#REF!</f>
        <v>#REF!</v>
      </c>
      <c r="EQ65" s="31" t="e">
        <f t="shared" si="117"/>
        <v>#REF!</v>
      </c>
      <c r="ER65" s="31" t="e">
        <f>2064.1+31.52*DF65-12.28*DM65-289.6*DQ65+1.544*LN(DQ65)-177.24*(DF65-0.17145)^2-371.87*(DF65-0.17145)*(DM65-0.07365)+0.321067*#REF!-343.43*LN(#REF!)</f>
        <v>#REF!</v>
      </c>
      <c r="ES65" s="31" t="e">
        <f t="shared" si="118"/>
        <v>#REF!</v>
      </c>
      <c r="ET65" s="31">
        <f t="shared" si="119"/>
        <v>0.70847693851391802</v>
      </c>
      <c r="EU65" s="31" t="e">
        <f>(5573.8+587.9*#REF!-61*#REF!^2)/(5.3-0.633*LN(ET65)-3.97*EF65+0.06*EG65+24.7*BU65^2+0.081*P65+0.156*#REF!)</f>
        <v>#REF!</v>
      </c>
    </row>
    <row r="66" spans="4:151">
      <c r="D66">
        <v>45.3</v>
      </c>
      <c r="E66">
        <v>3.6</v>
      </c>
      <c r="F66">
        <v>14.48</v>
      </c>
      <c r="G66">
        <v>13.8</v>
      </c>
      <c r="H66">
        <v>0.15</v>
      </c>
      <c r="I66">
        <v>9.8000000000000007</v>
      </c>
      <c r="J66">
        <v>9</v>
      </c>
      <c r="K66">
        <v>2.8</v>
      </c>
      <c r="L66">
        <v>0.59</v>
      </c>
      <c r="M66" s="30">
        <v>0</v>
      </c>
      <c r="N66">
        <v>0</v>
      </c>
      <c r="O66">
        <v>0.48</v>
      </c>
      <c r="P66">
        <v>0</v>
      </c>
      <c r="S66">
        <v>53.55</v>
      </c>
      <c r="T66">
        <v>0.06</v>
      </c>
      <c r="U66">
        <v>3.95</v>
      </c>
      <c r="V66">
        <v>12.59</v>
      </c>
      <c r="W66">
        <v>0.17</v>
      </c>
      <c r="X66">
        <v>26.86</v>
      </c>
      <c r="Y66">
        <v>2.5099999999999998</v>
      </c>
      <c r="Z66">
        <v>0.01</v>
      </c>
      <c r="AA66">
        <v>0</v>
      </c>
      <c r="AB66" s="30">
        <v>0</v>
      </c>
      <c r="AC66">
        <v>0.95</v>
      </c>
      <c r="AD66" s="30">
        <v>0</v>
      </c>
      <c r="AF66" s="29">
        <f t="shared" si="15"/>
        <v>0.323312888001273</v>
      </c>
      <c r="AG66" s="29">
        <f t="shared" si="16"/>
        <v>9.5510225601998511E-3</v>
      </c>
      <c r="AH66" s="7">
        <f t="shared" ca="1" si="17"/>
        <v>13.038980709452119</v>
      </c>
      <c r="AI66" s="29">
        <f t="shared" ca="1" si="18"/>
        <v>1576.0100156407675</v>
      </c>
      <c r="AJ66" s="40" t="e">
        <f t="shared" si="19"/>
        <v>#REF!</v>
      </c>
      <c r="AK66" s="41">
        <f t="shared" ca="1" si="20"/>
        <v>1302.8600156407676</v>
      </c>
      <c r="AL66" s="40">
        <f t="shared" ca="1" si="21"/>
        <v>1327.5501648544519</v>
      </c>
      <c r="AM66" s="94">
        <f t="shared" ca="1" si="22"/>
        <v>1302.8600156407676</v>
      </c>
      <c r="AN66" s="94">
        <f t="shared" ca="1" si="23"/>
        <v>1.3038980709452119</v>
      </c>
      <c r="AO66" s="90">
        <f t="shared" si="24"/>
        <v>1.1397784972375689</v>
      </c>
      <c r="AP66" s="90">
        <f t="shared" si="25"/>
        <v>0.7785451657458563</v>
      </c>
      <c r="AQ66" s="29"/>
      <c r="AR66" s="40" t="e">
        <f t="shared" si="26"/>
        <v>#REF!</v>
      </c>
      <c r="AS66" s="40">
        <f t="shared" ca="1" si="27"/>
        <v>1.3038980709452119</v>
      </c>
      <c r="AT66" s="40">
        <f t="shared" ca="1" si="28"/>
        <v>1.0005847559983514</v>
      </c>
      <c r="AU66" s="64"/>
      <c r="AV66" s="126">
        <f t="shared" si="29"/>
        <v>0.33286391056147285</v>
      </c>
      <c r="AW66" s="29"/>
      <c r="AX66" s="29">
        <f t="shared" si="30"/>
        <v>0.26290448527922045</v>
      </c>
      <c r="AY66" s="29">
        <f t="shared" si="31"/>
        <v>0.78982574240552161</v>
      </c>
      <c r="AZ66" s="29">
        <f t="shared" si="32"/>
        <v>55.867433750295881</v>
      </c>
      <c r="BA66" s="29">
        <f t="shared" si="33"/>
        <v>79.179926266194272</v>
      </c>
      <c r="BB66" s="29">
        <f t="shared" si="34"/>
        <v>0.75394071329781653</v>
      </c>
      <c r="BC66" s="29">
        <f t="shared" si="35"/>
        <v>4.5068278441839388E-2</v>
      </c>
      <c r="BD66" s="29">
        <f t="shared" si="36"/>
        <v>0.28403016839772072</v>
      </c>
      <c r="BE66" s="29">
        <f t="shared" si="37"/>
        <v>0.19207642971672903</v>
      </c>
      <c r="BF66" s="29">
        <f t="shared" si="38"/>
        <v>2.1145374449339205E-3</v>
      </c>
      <c r="BG66" s="29">
        <f t="shared" si="39"/>
        <v>0.24314963130576314</v>
      </c>
      <c r="BH66" s="29">
        <f t="shared" si="40"/>
        <v>0.16049246220402516</v>
      </c>
      <c r="BI66" s="29">
        <f t="shared" si="41"/>
        <v>9.0353329923570758E-2</v>
      </c>
      <c r="BJ66" s="29">
        <f t="shared" si="42"/>
        <v>1.2527071213214998E-2</v>
      </c>
      <c r="BK66" s="29">
        <f t="shared" si="43"/>
        <v>0</v>
      </c>
      <c r="BL66" s="29">
        <f t="shared" si="44"/>
        <v>0</v>
      </c>
      <c r="BM66" s="29">
        <f t="shared" si="45"/>
        <v>6.7635641164742093E-3</v>
      </c>
      <c r="BN66" s="29">
        <f t="shared" si="46"/>
        <v>1.7905161860620877</v>
      </c>
      <c r="BO66" s="29">
        <f t="shared" si="47"/>
        <v>0.42107450307722211</v>
      </c>
      <c r="BP66" s="29">
        <f t="shared" si="48"/>
        <v>2.5170550700777974E-2</v>
      </c>
      <c r="BQ66" s="29">
        <f t="shared" si="49"/>
        <v>0.15863032716972697</v>
      </c>
      <c r="BR66" s="29">
        <f t="shared" si="50"/>
        <v>0.10727433307328316</v>
      </c>
      <c r="BS66" s="29">
        <f t="shared" si="51"/>
        <v>1.1809652777194147E-3</v>
      </c>
      <c r="BT66" s="29">
        <f t="shared" si="52"/>
        <v>0.13579862231825238</v>
      </c>
      <c r="BU66" s="29">
        <f t="shared" si="53"/>
        <v>8.9634745250194534E-2</v>
      </c>
      <c r="BV66" s="29">
        <f t="shared" si="54"/>
        <v>5.0462168746034264E-2</v>
      </c>
      <c r="BW66" s="29">
        <f t="shared" si="55"/>
        <v>6.9963462551913573E-3</v>
      </c>
      <c r="BX66" s="29">
        <f t="shared" si="56"/>
        <v>0</v>
      </c>
      <c r="BY66" s="29">
        <f t="shared" si="57"/>
        <v>0</v>
      </c>
      <c r="BZ66" s="29">
        <f t="shared" si="58"/>
        <v>3.7774381315979215E-3</v>
      </c>
      <c r="CA66" s="29">
        <f t="shared" si="59"/>
        <v>1</v>
      </c>
      <c r="CB66" s="29">
        <f t="shared" si="60"/>
        <v>0.89124779684543209</v>
      </c>
      <c r="CC66" s="29">
        <f t="shared" si="61"/>
        <v>7.511379740306564E-4</v>
      </c>
      <c r="CD66" s="29">
        <f t="shared" si="62"/>
        <v>3.8740302664744368E-2</v>
      </c>
      <c r="CE66" s="29">
        <f t="shared" si="63"/>
        <v>0.17523494566185641</v>
      </c>
      <c r="CF66" s="29">
        <f t="shared" si="64"/>
        <v>2.3964757709251101E-3</v>
      </c>
      <c r="CG66" s="29">
        <f t="shared" si="65"/>
        <v>0.66642847927273441</v>
      </c>
      <c r="CH66" s="29">
        <f t="shared" si="66"/>
        <v>4.4759564459122568E-2</v>
      </c>
      <c r="CI66" s="29">
        <f t="shared" si="67"/>
        <v>1.6134523200637637E-4</v>
      </c>
      <c r="CJ66" s="29">
        <f t="shared" si="68"/>
        <v>0</v>
      </c>
      <c r="CK66" s="29">
        <f t="shared" si="69"/>
        <v>0</v>
      </c>
      <c r="CL66" s="29">
        <f t="shared" si="70"/>
        <v>6.2500740140343765E-3</v>
      </c>
      <c r="CM66" s="29">
        <f t="shared" si="71"/>
        <v>1.8259701218948865</v>
      </c>
      <c r="CN66" s="29"/>
      <c r="CO66" s="29">
        <f t="shared" si="72"/>
        <v>0.7444207867241277</v>
      </c>
      <c r="CP66" s="29"/>
      <c r="CQ66" s="29">
        <f t="shared" si="73"/>
        <v>1.7824955936908642</v>
      </c>
      <c r="CR66" s="29">
        <f t="shared" si="74"/>
        <v>1.5022759480613128E-3</v>
      </c>
      <c r="CS66" s="29">
        <f t="shared" si="75"/>
        <v>0.1162209079942331</v>
      </c>
      <c r="CT66" s="29">
        <f t="shared" si="76"/>
        <v>0.17523494566185641</v>
      </c>
      <c r="CU66" s="29">
        <f t="shared" si="77"/>
        <v>2.3964757709251101E-3</v>
      </c>
      <c r="CV66" s="29">
        <f t="shared" si="78"/>
        <v>0.66642847927273441</v>
      </c>
      <c r="CW66" s="29">
        <f t="shared" si="79"/>
        <v>4.4759564459122568E-2</v>
      </c>
      <c r="CX66" s="29">
        <f t="shared" si="80"/>
        <v>1.6134523200637637E-4</v>
      </c>
      <c r="CY66" s="29">
        <f t="shared" si="81"/>
        <v>0</v>
      </c>
      <c r="CZ66" s="29">
        <f t="shared" si="82"/>
        <v>0</v>
      </c>
      <c r="DA66" s="29">
        <f t="shared" si="83"/>
        <v>1.875022204210313E-2</v>
      </c>
      <c r="DB66" s="29">
        <f t="shared" si="84"/>
        <v>2.8079498100719067</v>
      </c>
      <c r="DC66" s="29">
        <f t="shared" si="85"/>
        <v>2.1367903295416633</v>
      </c>
      <c r="DD66" s="29">
        <f t="shared" si="86"/>
        <v>1.9044096735246321</v>
      </c>
      <c r="DE66" s="29">
        <f t="shared" si="87"/>
        <v>1.6050243590602236E-3</v>
      </c>
      <c r="DF66" s="29">
        <f t="shared" si="88"/>
        <v>0.16555980819508578</v>
      </c>
      <c r="DG66" s="29">
        <f t="shared" si="89"/>
        <v>1.9060146978836923</v>
      </c>
      <c r="DH66" s="29">
        <f t="shared" si="90"/>
        <v>9.5590326475367915E-2</v>
      </c>
      <c r="DI66" s="29">
        <f t="shared" si="91"/>
        <v>6.9969481719717869E-2</v>
      </c>
      <c r="DJ66" s="29">
        <f t="shared" si="92"/>
        <v>0.37444033728801362</v>
      </c>
      <c r="DK66" s="29">
        <f t="shared" si="93"/>
        <v>5.1207662522936778E-3</v>
      </c>
      <c r="DL66" s="29">
        <f t="shared" si="94"/>
        <v>1.4240179298411357</v>
      </c>
      <c r="DM66" s="29">
        <f t="shared" si="95"/>
        <v>9.5641804490749827E-2</v>
      </c>
      <c r="DN66" s="29">
        <f t="shared" si="96"/>
        <v>6.8952186293776217E-4</v>
      </c>
      <c r="DO66" s="29">
        <f t="shared" si="97"/>
        <v>0</v>
      </c>
      <c r="DP66" s="29">
        <f t="shared" si="98"/>
        <v>0</v>
      </c>
      <c r="DQ66" s="29">
        <f t="shared" si="99"/>
        <v>2.6710195424216602E-2</v>
      </c>
      <c r="DR66" s="31">
        <f t="shared" si="100"/>
        <v>3.9981950612381256</v>
      </c>
      <c r="DS66" s="29"/>
      <c r="DT66" s="29">
        <f t="shared" si="101"/>
        <v>6.8952186293776217E-4</v>
      </c>
      <c r="DU66" s="29">
        <f t="shared" si="102"/>
        <v>1.6050243590602236E-3</v>
      </c>
      <c r="DV66" s="29">
        <f t="shared" si="103"/>
        <v>2.6710195424216602E-2</v>
      </c>
      <c r="DW66" s="31">
        <f t="shared" si="104"/>
        <v>4.2569764432563509E-2</v>
      </c>
      <c r="DX66" s="29">
        <f t="shared" si="105"/>
        <v>9.5641804490749827E-2</v>
      </c>
      <c r="DY66" s="29">
        <f t="shared" si="106"/>
        <v>0.83188122004953469</v>
      </c>
      <c r="DZ66" s="29">
        <f t="shared" si="107"/>
        <v>0.99909753061906259</v>
      </c>
      <c r="EA66" s="29">
        <f t="shared" si="108"/>
        <v>4.3649192479743917</v>
      </c>
      <c r="EB66" s="29">
        <f t="shared" si="109"/>
        <v>2.8002389377253807</v>
      </c>
      <c r="EC66" s="29"/>
      <c r="ED66" s="29"/>
      <c r="EE66" s="29">
        <f t="shared" si="110"/>
        <v>0.42107450307722211</v>
      </c>
      <c r="EF66" s="29">
        <f t="shared" si="111"/>
        <v>0.33388866591944949</v>
      </c>
      <c r="EG66" s="29">
        <f t="shared" si="112"/>
        <v>-0.78298376218222498</v>
      </c>
      <c r="EH66" s="29">
        <f t="shared" si="113"/>
        <v>2.8900702601971009</v>
      </c>
      <c r="EI66" s="29" t="e">
        <f>125.9*1000/8.3144+(#REF!*10^9-10^5)*6.5*(10^-6)/8.3144</f>
        <v>#REF!</v>
      </c>
      <c r="EJ66" s="29">
        <f t="shared" si="114"/>
        <v>10.266904272484517</v>
      </c>
      <c r="EK66" s="29" t="e">
        <f t="shared" si="115"/>
        <v>#REF!</v>
      </c>
      <c r="EL66" s="29" t="e">
        <f>#REF!</f>
        <v>#REF!</v>
      </c>
      <c r="EM66" s="29" t="e">
        <f>1/(0.000407-0.0000329*#REF!+0.00001202*P66+0.000056662*EA66-0.000306214*BT66-0.0006176*BW66+0.00018946*BT66/(BT66+BR66)+0.00025746*DJ66)</f>
        <v>#REF!</v>
      </c>
      <c r="EN66" s="29"/>
      <c r="EO66" s="29" t="e">
        <f t="shared" si="116"/>
        <v>#REF!</v>
      </c>
      <c r="EP66" s="29" t="e">
        <f>#REF!</f>
        <v>#REF!</v>
      </c>
      <c r="EQ66" s="31" t="e">
        <f t="shared" si="117"/>
        <v>#REF!</v>
      </c>
      <c r="ER66" s="31" t="e">
        <f>2064.1+31.52*DF66-12.28*DM66-289.6*DQ66+1.544*LN(DQ66)-177.24*(DF66-0.17145)^2-371.87*(DF66-0.17145)*(DM66-0.07365)+0.321067*#REF!-343.43*LN(#REF!)</f>
        <v>#REF!</v>
      </c>
      <c r="ES66" s="31" t="e">
        <f t="shared" si="118"/>
        <v>#REF!</v>
      </c>
      <c r="ET66" s="31">
        <f t="shared" si="119"/>
        <v>0.55867433750295881</v>
      </c>
      <c r="EU66" s="31" t="e">
        <f>(5573.8+587.9*#REF!-61*#REF!^2)/(5.3-0.633*LN(ET66)-3.97*EF66+0.06*EG66+24.7*BU66^2+0.081*P66+0.156*#REF!)</f>
        <v>#REF!</v>
      </c>
    </row>
    <row r="67" spans="4:151">
      <c r="D67">
        <v>46.91</v>
      </c>
      <c r="E67">
        <v>0.64</v>
      </c>
      <c r="F67">
        <v>12.46</v>
      </c>
      <c r="G67">
        <v>8.86</v>
      </c>
      <c r="H67">
        <v>0.17</v>
      </c>
      <c r="I67">
        <v>18.22</v>
      </c>
      <c r="J67">
        <v>10.86</v>
      </c>
      <c r="K67">
        <v>0.82</v>
      </c>
      <c r="L67">
        <v>0.34</v>
      </c>
      <c r="M67" s="30">
        <v>0</v>
      </c>
      <c r="N67">
        <v>0.43</v>
      </c>
      <c r="O67">
        <v>0</v>
      </c>
      <c r="P67">
        <v>0</v>
      </c>
      <c r="S67">
        <v>53.55</v>
      </c>
      <c r="T67">
        <v>0.06</v>
      </c>
      <c r="U67">
        <v>3.95</v>
      </c>
      <c r="V67">
        <v>12.59</v>
      </c>
      <c r="W67">
        <v>0.17</v>
      </c>
      <c r="X67">
        <v>26.86</v>
      </c>
      <c r="Y67">
        <v>2.5099999999999998</v>
      </c>
      <c r="Z67">
        <v>0.01</v>
      </c>
      <c r="AA67">
        <v>0</v>
      </c>
      <c r="AB67" s="30">
        <v>0</v>
      </c>
      <c r="AC67">
        <v>0.95</v>
      </c>
      <c r="AD67" s="30">
        <v>0</v>
      </c>
      <c r="AF67" s="29">
        <f t="shared" si="15"/>
        <v>0.32244137721132582</v>
      </c>
      <c r="AG67" s="29">
        <f t="shared" si="16"/>
        <v>0.64146393231940713</v>
      </c>
      <c r="AH67" s="7" t="str">
        <f t="shared" si="17"/>
        <v/>
      </c>
      <c r="AI67" s="29" t="str">
        <f t="shared" si="18"/>
        <v/>
      </c>
      <c r="AJ67" s="40" t="e">
        <f t="shared" si="19"/>
        <v>#REF!</v>
      </c>
      <c r="AK67" s="41">
        <f t="shared" ca="1" si="20"/>
        <v>1357.9142910467126</v>
      </c>
      <c r="AL67" s="40">
        <f t="shared" ca="1" si="21"/>
        <v>1489.0184354381149</v>
      </c>
      <c r="AM67" s="94">
        <f t="shared" ca="1" si="22"/>
        <v>1357.9142910467126</v>
      </c>
      <c r="AN67" s="94">
        <f t="shared" ca="1" si="23"/>
        <v>1.7168296565233561</v>
      </c>
      <c r="AO67" s="90">
        <f t="shared" si="24"/>
        <v>1.823695492776886</v>
      </c>
      <c r="AP67" s="90">
        <f t="shared" si="25"/>
        <v>0.91922295345104332</v>
      </c>
      <c r="AQ67" s="29"/>
      <c r="AR67" s="40" t="e">
        <f t="shared" si="26"/>
        <v>#REF!</v>
      </c>
      <c r="AS67" s="40">
        <f t="shared" ca="1" si="27"/>
        <v>1.7168296565233561</v>
      </c>
      <c r="AT67" s="40">
        <f t="shared" ca="1" si="28"/>
        <v>1.346561255659025</v>
      </c>
      <c r="AU67" s="64"/>
      <c r="AV67" s="126">
        <f t="shared" si="29"/>
        <v>0.96390530953073295</v>
      </c>
      <c r="AW67" s="29"/>
      <c r="AX67" s="29">
        <f t="shared" si="30"/>
        <v>0.26290448527922045</v>
      </c>
      <c r="AY67" s="29">
        <f t="shared" si="31"/>
        <v>0.27274928634557755</v>
      </c>
      <c r="AZ67" s="29">
        <f t="shared" si="32"/>
        <v>78.567387576289633</v>
      </c>
      <c r="BA67" s="29">
        <f t="shared" si="33"/>
        <v>79.179926266194272</v>
      </c>
      <c r="BB67" s="29">
        <f t="shared" si="34"/>
        <v>0.78073639869316935</v>
      </c>
      <c r="BC67" s="29">
        <f t="shared" si="35"/>
        <v>8.0121383896603355E-3</v>
      </c>
      <c r="BD67" s="29">
        <f t="shared" si="36"/>
        <v>0.24440717529251382</v>
      </c>
      <c r="BE67" s="29">
        <f t="shared" si="37"/>
        <v>0.12331863531088544</v>
      </c>
      <c r="BF67" s="29">
        <f t="shared" si="38"/>
        <v>2.3964757709251101E-3</v>
      </c>
      <c r="BG67" s="29">
        <f t="shared" si="39"/>
        <v>0.45205982473377593</v>
      </c>
      <c r="BH67" s="29">
        <f t="shared" si="40"/>
        <v>0.19366090439285702</v>
      </c>
      <c r="BI67" s="29">
        <f t="shared" si="41"/>
        <v>2.6460618049045721E-2</v>
      </c>
      <c r="BJ67" s="29">
        <f t="shared" si="42"/>
        <v>7.2189901906662707E-3</v>
      </c>
      <c r="BK67" s="29">
        <f t="shared" si="43"/>
        <v>0</v>
      </c>
      <c r="BL67" s="29">
        <f t="shared" si="44"/>
        <v>5.6579617390205934E-3</v>
      </c>
      <c r="BM67" s="29">
        <f t="shared" si="45"/>
        <v>0</v>
      </c>
      <c r="BN67" s="29">
        <f t="shared" si="46"/>
        <v>1.8439291225625196</v>
      </c>
      <c r="BO67" s="29">
        <f t="shared" si="47"/>
        <v>0.42340911542639731</v>
      </c>
      <c r="BP67" s="29">
        <f t="shared" si="48"/>
        <v>4.3451444481368232E-3</v>
      </c>
      <c r="BQ67" s="29">
        <f t="shared" si="49"/>
        <v>0.13254694678983087</v>
      </c>
      <c r="BR67" s="29">
        <f t="shared" si="50"/>
        <v>6.687818626103631E-2</v>
      </c>
      <c r="BS67" s="29">
        <f t="shared" si="51"/>
        <v>1.2996572056927617E-3</v>
      </c>
      <c r="BT67" s="29">
        <f t="shared" si="52"/>
        <v>0.24516117197907564</v>
      </c>
      <c r="BU67" s="29">
        <f t="shared" si="53"/>
        <v>0.10502621929617624</v>
      </c>
      <c r="BV67" s="29">
        <f t="shared" si="54"/>
        <v>1.4350127521318845E-2</v>
      </c>
      <c r="BW67" s="29">
        <f t="shared" si="55"/>
        <v>3.9150041627597897E-3</v>
      </c>
      <c r="BX67" s="29">
        <f t="shared" si="56"/>
        <v>0</v>
      </c>
      <c r="BY67" s="29">
        <f t="shared" si="57"/>
        <v>3.0684269095754011E-3</v>
      </c>
      <c r="BZ67" s="29">
        <f t="shared" si="58"/>
        <v>0</v>
      </c>
      <c r="CA67" s="29">
        <f t="shared" si="59"/>
        <v>1</v>
      </c>
      <c r="CB67" s="29">
        <f t="shared" si="60"/>
        <v>0.89124779684543209</v>
      </c>
      <c r="CC67" s="29">
        <f t="shared" si="61"/>
        <v>7.511379740306564E-4</v>
      </c>
      <c r="CD67" s="29">
        <f t="shared" si="62"/>
        <v>3.8740302664744368E-2</v>
      </c>
      <c r="CE67" s="29">
        <f t="shared" si="63"/>
        <v>0.17523494566185641</v>
      </c>
      <c r="CF67" s="29">
        <f t="shared" si="64"/>
        <v>2.3964757709251101E-3</v>
      </c>
      <c r="CG67" s="29">
        <f t="shared" si="65"/>
        <v>0.66642847927273441</v>
      </c>
      <c r="CH67" s="29">
        <f t="shared" si="66"/>
        <v>4.4759564459122568E-2</v>
      </c>
      <c r="CI67" s="29">
        <f t="shared" si="67"/>
        <v>1.6134523200637637E-4</v>
      </c>
      <c r="CJ67" s="29">
        <f t="shared" si="68"/>
        <v>0</v>
      </c>
      <c r="CK67" s="29">
        <f t="shared" si="69"/>
        <v>0</v>
      </c>
      <c r="CL67" s="29">
        <f t="shared" si="70"/>
        <v>6.2500740140343765E-3</v>
      </c>
      <c r="CM67" s="29">
        <f t="shared" si="71"/>
        <v>1.8259701218948865</v>
      </c>
      <c r="CN67" s="29"/>
      <c r="CO67" s="29">
        <f t="shared" si="72"/>
        <v>0.7444207867241277</v>
      </c>
      <c r="CP67" s="29"/>
      <c r="CQ67" s="29">
        <f t="shared" si="73"/>
        <v>1.7824955936908642</v>
      </c>
      <c r="CR67" s="29">
        <f t="shared" si="74"/>
        <v>1.5022759480613128E-3</v>
      </c>
      <c r="CS67" s="29">
        <f t="shared" si="75"/>
        <v>0.1162209079942331</v>
      </c>
      <c r="CT67" s="29">
        <f t="shared" si="76"/>
        <v>0.17523494566185641</v>
      </c>
      <c r="CU67" s="29">
        <f t="shared" si="77"/>
        <v>2.3964757709251101E-3</v>
      </c>
      <c r="CV67" s="29">
        <f t="shared" si="78"/>
        <v>0.66642847927273441</v>
      </c>
      <c r="CW67" s="29">
        <f t="shared" si="79"/>
        <v>4.4759564459122568E-2</v>
      </c>
      <c r="CX67" s="29">
        <f t="shared" si="80"/>
        <v>1.6134523200637637E-4</v>
      </c>
      <c r="CY67" s="29">
        <f t="shared" si="81"/>
        <v>0</v>
      </c>
      <c r="CZ67" s="29">
        <f t="shared" si="82"/>
        <v>0</v>
      </c>
      <c r="DA67" s="29">
        <f t="shared" si="83"/>
        <v>1.875022204210313E-2</v>
      </c>
      <c r="DB67" s="29">
        <f t="shared" si="84"/>
        <v>2.8079498100719067</v>
      </c>
      <c r="DC67" s="29">
        <f t="shared" si="85"/>
        <v>2.1367903295416633</v>
      </c>
      <c r="DD67" s="29">
        <f t="shared" si="86"/>
        <v>1.9044096735246321</v>
      </c>
      <c r="DE67" s="29">
        <f t="shared" si="87"/>
        <v>1.6050243590602236E-3</v>
      </c>
      <c r="DF67" s="29">
        <f t="shared" si="88"/>
        <v>0.16555980819508578</v>
      </c>
      <c r="DG67" s="29">
        <f t="shared" si="89"/>
        <v>1.9060146978836923</v>
      </c>
      <c r="DH67" s="29">
        <f t="shared" si="90"/>
        <v>9.5590326475367915E-2</v>
      </c>
      <c r="DI67" s="29">
        <f t="shared" si="91"/>
        <v>6.9969481719717869E-2</v>
      </c>
      <c r="DJ67" s="29">
        <f t="shared" si="92"/>
        <v>0.37444033728801362</v>
      </c>
      <c r="DK67" s="29">
        <f t="shared" si="93"/>
        <v>5.1207662522936778E-3</v>
      </c>
      <c r="DL67" s="29">
        <f t="shared" si="94"/>
        <v>1.4240179298411357</v>
      </c>
      <c r="DM67" s="29">
        <f t="shared" si="95"/>
        <v>9.5641804490749827E-2</v>
      </c>
      <c r="DN67" s="29">
        <f t="shared" si="96"/>
        <v>6.8952186293776217E-4</v>
      </c>
      <c r="DO67" s="29">
        <f t="shared" si="97"/>
        <v>0</v>
      </c>
      <c r="DP67" s="29">
        <f t="shared" si="98"/>
        <v>0</v>
      </c>
      <c r="DQ67" s="29">
        <f t="shared" si="99"/>
        <v>2.6710195424216602E-2</v>
      </c>
      <c r="DR67" s="31">
        <f t="shared" si="100"/>
        <v>3.9981950612381256</v>
      </c>
      <c r="DS67" s="29"/>
      <c r="DT67" s="29">
        <f t="shared" si="101"/>
        <v>6.8952186293776217E-4</v>
      </c>
      <c r="DU67" s="29">
        <f t="shared" si="102"/>
        <v>1.6050243590602236E-3</v>
      </c>
      <c r="DV67" s="29">
        <f t="shared" si="103"/>
        <v>2.6710195424216602E-2</v>
      </c>
      <c r="DW67" s="31">
        <f t="shared" si="104"/>
        <v>4.2569764432563509E-2</v>
      </c>
      <c r="DX67" s="29">
        <f t="shared" si="105"/>
        <v>9.5641804490749827E-2</v>
      </c>
      <c r="DY67" s="29">
        <f t="shared" si="106"/>
        <v>0.83188122004953469</v>
      </c>
      <c r="DZ67" s="29">
        <f t="shared" si="107"/>
        <v>0.99909753061906259</v>
      </c>
      <c r="EA67" s="29">
        <f t="shared" si="108"/>
        <v>3.8557062863824298</v>
      </c>
      <c r="EB67" s="29">
        <f t="shared" si="109"/>
        <v>2.9049116785745706</v>
      </c>
      <c r="EC67" s="29"/>
      <c r="ED67" s="29"/>
      <c r="EE67" s="29">
        <f t="shared" si="110"/>
        <v>0.42340911542639731</v>
      </c>
      <c r="EF67" s="29">
        <f t="shared" si="111"/>
        <v>0.41836523474198095</v>
      </c>
      <c r="EG67" s="29">
        <f t="shared" si="112"/>
        <v>-0.52816088503359748</v>
      </c>
      <c r="EH67" s="29">
        <f t="shared" si="113"/>
        <v>1.8489116506665491</v>
      </c>
      <c r="EI67" s="29" t="e">
        <f>125.9*1000/8.3144+(#REF!*10^9-10^5)*6.5*(10^-6)/8.3144</f>
        <v>#REF!</v>
      </c>
      <c r="EJ67" s="29">
        <f t="shared" si="114"/>
        <v>9.5698085397820183</v>
      </c>
      <c r="EK67" s="29" t="e">
        <f t="shared" si="115"/>
        <v>#REF!</v>
      </c>
      <c r="EL67" s="29" t="e">
        <f>#REF!</f>
        <v>#REF!</v>
      </c>
      <c r="EM67" s="29" t="e">
        <f>1/(0.000407-0.0000329*#REF!+0.00001202*P67+0.000056662*EA67-0.000306214*BT67-0.0006176*BW67+0.00018946*BT67/(BT67+BR67)+0.00025746*DJ67)</f>
        <v>#REF!</v>
      </c>
      <c r="EN67" s="29"/>
      <c r="EO67" s="29" t="e">
        <f t="shared" si="116"/>
        <v>#REF!</v>
      </c>
      <c r="EP67" s="29" t="e">
        <f>#REF!</f>
        <v>#REF!</v>
      </c>
      <c r="EQ67" s="31" t="e">
        <f t="shared" si="117"/>
        <v>#REF!</v>
      </c>
      <c r="ER67" s="31" t="e">
        <f>2064.1+31.52*DF67-12.28*DM67-289.6*DQ67+1.544*LN(DQ67)-177.24*(DF67-0.17145)^2-371.87*(DF67-0.17145)*(DM67-0.07365)+0.321067*#REF!-343.43*LN(#REF!)</f>
        <v>#REF!</v>
      </c>
      <c r="ES67" s="31" t="e">
        <f t="shared" si="118"/>
        <v>#REF!</v>
      </c>
      <c r="ET67" s="31">
        <f t="shared" si="119"/>
        <v>0.78567387576289638</v>
      </c>
      <c r="EU67" s="31" t="e">
        <f>(5573.8+587.9*#REF!-61*#REF!^2)/(5.3-0.633*LN(ET67)-3.97*EF67+0.06*EG67+24.7*BU67^2+0.081*P67+0.156*#REF!)</f>
        <v>#REF!</v>
      </c>
    </row>
    <row r="68" spans="4:151">
      <c r="D68">
        <v>43.6</v>
      </c>
      <c r="E68">
        <v>0.65</v>
      </c>
      <c r="F68">
        <v>15.03</v>
      </c>
      <c r="G68">
        <v>7.74</v>
      </c>
      <c r="H68">
        <v>0.11</v>
      </c>
      <c r="I68">
        <v>12.7</v>
      </c>
      <c r="J68">
        <v>9.84</v>
      </c>
      <c r="K68">
        <v>2.41</v>
      </c>
      <c r="L68">
        <v>0.12</v>
      </c>
      <c r="M68" s="30">
        <v>0</v>
      </c>
      <c r="N68">
        <v>7.0000000000000007E-2</v>
      </c>
      <c r="O68">
        <v>0.21</v>
      </c>
      <c r="P68">
        <v>6.8</v>
      </c>
      <c r="S68">
        <v>53.55</v>
      </c>
      <c r="T68">
        <v>0.06</v>
      </c>
      <c r="U68">
        <v>3.95</v>
      </c>
      <c r="V68">
        <v>12.59</v>
      </c>
      <c r="W68">
        <v>0.17</v>
      </c>
      <c r="X68">
        <v>26.86</v>
      </c>
      <c r="Y68">
        <v>2.5099999999999998</v>
      </c>
      <c r="Z68">
        <v>0.01</v>
      </c>
      <c r="AA68">
        <v>0</v>
      </c>
      <c r="AB68" s="30">
        <v>0</v>
      </c>
      <c r="AC68">
        <v>0.95</v>
      </c>
      <c r="AD68" s="30">
        <v>0</v>
      </c>
      <c r="AF68" s="29">
        <f t="shared" si="15"/>
        <v>0.32233372230787227</v>
      </c>
      <c r="AG68" s="29">
        <f t="shared" si="16"/>
        <v>0.44676569451704629</v>
      </c>
      <c r="AH68" s="7" t="str">
        <f t="shared" si="17"/>
        <v/>
      </c>
      <c r="AI68" s="29" t="str">
        <f t="shared" si="18"/>
        <v/>
      </c>
      <c r="AJ68" s="40" t="e">
        <f t="shared" si="19"/>
        <v>#REF!</v>
      </c>
      <c r="AK68" s="41">
        <f t="shared" ca="1" si="20"/>
        <v>1146.9127260946846</v>
      </c>
      <c r="AL68" s="40">
        <f t="shared" ca="1" si="21"/>
        <v>1229.0143663982462</v>
      </c>
      <c r="AM68" s="94">
        <f t="shared" ca="1" si="22"/>
        <v>1146.9127260946846</v>
      </c>
      <c r="AN68" s="94">
        <f t="shared" ca="1" si="23"/>
        <v>1.2677806554885815</v>
      </c>
      <c r="AO68" s="90">
        <f t="shared" si="24"/>
        <v>1.2508628163672655</v>
      </c>
      <c r="AP68" s="90">
        <f t="shared" si="25"/>
        <v>0.74679135063206925</v>
      </c>
      <c r="AQ68" s="29"/>
      <c r="AR68" s="40" t="e">
        <f t="shared" si="26"/>
        <v>#REF!</v>
      </c>
      <c r="AS68" s="40">
        <f t="shared" ca="1" si="27"/>
        <v>1.2677806554885815</v>
      </c>
      <c r="AT68" s="40">
        <f t="shared" ca="1" si="28"/>
        <v>0.37261858289129945</v>
      </c>
      <c r="AU68" s="64"/>
      <c r="AV68" s="126">
        <f t="shared" si="29"/>
        <v>0.76909941682491856</v>
      </c>
      <c r="AW68" s="29"/>
      <c r="AX68" s="29">
        <f t="shared" si="30"/>
        <v>0.26290448527922045</v>
      </c>
      <c r="AY68" s="29">
        <f t="shared" si="31"/>
        <v>0.34183420183124291</v>
      </c>
      <c r="AZ68" s="29">
        <f t="shared" si="32"/>
        <v>74.521831388033092</v>
      </c>
      <c r="BA68" s="29">
        <f t="shared" si="33"/>
        <v>79.179926266194272</v>
      </c>
      <c r="BB68" s="29">
        <f t="shared" si="34"/>
        <v>0.72564713244558066</v>
      </c>
      <c r="BC68" s="29">
        <f t="shared" si="35"/>
        <v>8.1373280519987778E-3</v>
      </c>
      <c r="BD68" s="29">
        <f t="shared" si="36"/>
        <v>0.29481860711448493</v>
      </c>
      <c r="BE68" s="29">
        <f t="shared" si="37"/>
        <v>0.10772982362373063</v>
      </c>
      <c r="BF68" s="29">
        <f t="shared" si="38"/>
        <v>1.5506607929515418E-3</v>
      </c>
      <c r="BG68" s="29">
        <f t="shared" si="39"/>
        <v>0.31510207322277467</v>
      </c>
      <c r="BH68" s="29">
        <f t="shared" si="40"/>
        <v>0.17547175867640083</v>
      </c>
      <c r="BI68" s="29">
        <f t="shared" si="41"/>
        <v>7.7768401827073411E-2</v>
      </c>
      <c r="BJ68" s="29">
        <f t="shared" si="42"/>
        <v>2.5478788908233894E-3</v>
      </c>
      <c r="BK68" s="29">
        <f t="shared" si="43"/>
        <v>0</v>
      </c>
      <c r="BL68" s="29">
        <f t="shared" si="44"/>
        <v>9.210635389103293E-4</v>
      </c>
      <c r="BM68" s="29">
        <f t="shared" si="45"/>
        <v>2.9590593009574668E-3</v>
      </c>
      <c r="BN68" s="29">
        <f t="shared" si="46"/>
        <v>1.7126537874856864</v>
      </c>
      <c r="BO68" s="29">
        <f t="shared" si="47"/>
        <v>0.42369750252378158</v>
      </c>
      <c r="BP68" s="29">
        <f t="shared" si="48"/>
        <v>4.7512977295574898E-3</v>
      </c>
      <c r="BQ68" s="29">
        <f t="shared" si="49"/>
        <v>0.1721413920716004</v>
      </c>
      <c r="BR68" s="29">
        <f t="shared" si="50"/>
        <v>6.290227739599763E-2</v>
      </c>
      <c r="BS68" s="29">
        <f t="shared" si="51"/>
        <v>9.0541404473115184E-4</v>
      </c>
      <c r="BT68" s="29">
        <f t="shared" si="52"/>
        <v>0.18398468828038494</v>
      </c>
      <c r="BU68" s="29">
        <f t="shared" si="53"/>
        <v>0.10245605968851854</v>
      </c>
      <c r="BV68" s="29">
        <f t="shared" si="54"/>
        <v>4.5408127664403018E-2</v>
      </c>
      <c r="BW68" s="29">
        <f t="shared" si="55"/>
        <v>1.4876788930960067E-3</v>
      </c>
      <c r="BX68" s="29">
        <f t="shared" si="56"/>
        <v>0</v>
      </c>
      <c r="BY68" s="29">
        <f t="shared" si="57"/>
        <v>5.377990260731708E-4</v>
      </c>
      <c r="BZ68" s="29">
        <f t="shared" si="58"/>
        <v>1.7277626818562109E-3</v>
      </c>
      <c r="CA68" s="29">
        <f t="shared" si="59"/>
        <v>1.0000000000000002</v>
      </c>
      <c r="CB68" s="29">
        <f t="shared" si="60"/>
        <v>0.89124779684543209</v>
      </c>
      <c r="CC68" s="29">
        <f t="shared" si="61"/>
        <v>7.511379740306564E-4</v>
      </c>
      <c r="CD68" s="29">
        <f t="shared" si="62"/>
        <v>3.8740302664744368E-2</v>
      </c>
      <c r="CE68" s="29">
        <f t="shared" si="63"/>
        <v>0.17523494566185641</v>
      </c>
      <c r="CF68" s="29">
        <f t="shared" si="64"/>
        <v>2.3964757709251101E-3</v>
      </c>
      <c r="CG68" s="29">
        <f t="shared" si="65"/>
        <v>0.66642847927273441</v>
      </c>
      <c r="CH68" s="29">
        <f t="shared" si="66"/>
        <v>4.4759564459122568E-2</v>
      </c>
      <c r="CI68" s="29">
        <f t="shared" si="67"/>
        <v>1.6134523200637637E-4</v>
      </c>
      <c r="CJ68" s="29">
        <f t="shared" si="68"/>
        <v>0</v>
      </c>
      <c r="CK68" s="29">
        <f t="shared" si="69"/>
        <v>0</v>
      </c>
      <c r="CL68" s="29">
        <f t="shared" si="70"/>
        <v>6.2500740140343765E-3</v>
      </c>
      <c r="CM68" s="29">
        <f t="shared" si="71"/>
        <v>1.8259701218948865</v>
      </c>
      <c r="CN68" s="29"/>
      <c r="CO68" s="29">
        <f t="shared" si="72"/>
        <v>0.7444207867241277</v>
      </c>
      <c r="CP68" s="29"/>
      <c r="CQ68" s="29">
        <f t="shared" si="73"/>
        <v>1.7824955936908642</v>
      </c>
      <c r="CR68" s="29">
        <f t="shared" si="74"/>
        <v>1.5022759480613128E-3</v>
      </c>
      <c r="CS68" s="29">
        <f t="shared" si="75"/>
        <v>0.1162209079942331</v>
      </c>
      <c r="CT68" s="29">
        <f t="shared" si="76"/>
        <v>0.17523494566185641</v>
      </c>
      <c r="CU68" s="29">
        <f t="shared" si="77"/>
        <v>2.3964757709251101E-3</v>
      </c>
      <c r="CV68" s="29">
        <f t="shared" si="78"/>
        <v>0.66642847927273441</v>
      </c>
      <c r="CW68" s="29">
        <f t="shared" si="79"/>
        <v>4.4759564459122568E-2</v>
      </c>
      <c r="CX68" s="29">
        <f t="shared" si="80"/>
        <v>1.6134523200637637E-4</v>
      </c>
      <c r="CY68" s="29">
        <f t="shared" si="81"/>
        <v>0</v>
      </c>
      <c r="CZ68" s="29">
        <f t="shared" si="82"/>
        <v>0</v>
      </c>
      <c r="DA68" s="29">
        <f t="shared" si="83"/>
        <v>1.875022204210313E-2</v>
      </c>
      <c r="DB68" s="29">
        <f t="shared" si="84"/>
        <v>2.8079498100719067</v>
      </c>
      <c r="DC68" s="29">
        <f t="shared" si="85"/>
        <v>2.1367903295416633</v>
      </c>
      <c r="DD68" s="29">
        <f t="shared" si="86"/>
        <v>1.9044096735246321</v>
      </c>
      <c r="DE68" s="29">
        <f t="shared" si="87"/>
        <v>1.6050243590602236E-3</v>
      </c>
      <c r="DF68" s="29">
        <f t="shared" si="88"/>
        <v>0.16555980819508578</v>
      </c>
      <c r="DG68" s="29">
        <f t="shared" si="89"/>
        <v>1.9060146978836923</v>
      </c>
      <c r="DH68" s="29">
        <f t="shared" si="90"/>
        <v>9.5590326475367915E-2</v>
      </c>
      <c r="DI68" s="29">
        <f t="shared" si="91"/>
        <v>6.9969481719717869E-2</v>
      </c>
      <c r="DJ68" s="29">
        <f t="shared" si="92"/>
        <v>0.37444033728801362</v>
      </c>
      <c r="DK68" s="29">
        <f t="shared" si="93"/>
        <v>5.1207662522936778E-3</v>
      </c>
      <c r="DL68" s="29">
        <f t="shared" si="94"/>
        <v>1.4240179298411357</v>
      </c>
      <c r="DM68" s="29">
        <f t="shared" si="95"/>
        <v>9.5641804490749827E-2</v>
      </c>
      <c r="DN68" s="29">
        <f t="shared" si="96"/>
        <v>6.8952186293776217E-4</v>
      </c>
      <c r="DO68" s="29">
        <f t="shared" si="97"/>
        <v>0</v>
      </c>
      <c r="DP68" s="29">
        <f t="shared" si="98"/>
        <v>0</v>
      </c>
      <c r="DQ68" s="29">
        <f t="shared" si="99"/>
        <v>2.6710195424216602E-2</v>
      </c>
      <c r="DR68" s="31">
        <f t="shared" si="100"/>
        <v>3.9981950612381256</v>
      </c>
      <c r="DS68" s="29"/>
      <c r="DT68" s="29">
        <f t="shared" si="101"/>
        <v>6.8952186293776217E-4</v>
      </c>
      <c r="DU68" s="29">
        <f t="shared" si="102"/>
        <v>1.6050243590602236E-3</v>
      </c>
      <c r="DV68" s="29">
        <f t="shared" si="103"/>
        <v>2.6710195424216602E-2</v>
      </c>
      <c r="DW68" s="31">
        <f t="shared" si="104"/>
        <v>4.2569764432563509E-2</v>
      </c>
      <c r="DX68" s="29">
        <f t="shared" si="105"/>
        <v>9.5641804490749827E-2</v>
      </c>
      <c r="DY68" s="29">
        <f t="shared" si="106"/>
        <v>0.83188122004953469</v>
      </c>
      <c r="DZ68" s="29">
        <f t="shared" si="107"/>
        <v>0.99909753061906259</v>
      </c>
      <c r="EA68" s="29">
        <f t="shared" si="108"/>
        <v>4.3237335428885473</v>
      </c>
      <c r="EB68" s="29">
        <f t="shared" si="109"/>
        <v>2.6161667308686467</v>
      </c>
      <c r="EC68" s="29"/>
      <c r="ED68" s="29"/>
      <c r="EE68" s="29">
        <f t="shared" si="110"/>
        <v>0.42369750252378158</v>
      </c>
      <c r="EF68" s="29">
        <f t="shared" si="111"/>
        <v>0.3502484394096323</v>
      </c>
      <c r="EG68" s="29">
        <f t="shared" si="112"/>
        <v>-0.69453350610562281</v>
      </c>
      <c r="EH68" s="29">
        <f t="shared" si="113"/>
        <v>2.4054703282427838</v>
      </c>
      <c r="EI68" s="29" t="e">
        <f>125.9*1000/8.3144+(#REF!*10^9-10^5)*6.5*(10^-6)/8.3144</f>
        <v>#REF!</v>
      </c>
      <c r="EJ68" s="29">
        <f t="shared" si="114"/>
        <v>9.9070535394552657</v>
      </c>
      <c r="EK68" s="29" t="e">
        <f t="shared" si="115"/>
        <v>#REF!</v>
      </c>
      <c r="EL68" s="29" t="e">
        <f>#REF!</f>
        <v>#REF!</v>
      </c>
      <c r="EM68" s="29" t="e">
        <f>1/(0.000407-0.0000329*#REF!+0.00001202*P68+0.000056662*EA68-0.000306214*BT68-0.0006176*BW68+0.00018946*BT68/(BT68+BR68)+0.00025746*DJ68)</f>
        <v>#REF!</v>
      </c>
      <c r="EN68" s="29"/>
      <c r="EO68" s="29" t="e">
        <f t="shared" si="116"/>
        <v>#REF!</v>
      </c>
      <c r="EP68" s="29" t="e">
        <f>#REF!</f>
        <v>#REF!</v>
      </c>
      <c r="EQ68" s="31" t="e">
        <f t="shared" si="117"/>
        <v>#REF!</v>
      </c>
      <c r="ER68" s="31" t="e">
        <f>2064.1+31.52*DF68-12.28*DM68-289.6*DQ68+1.544*LN(DQ68)-177.24*(DF68-0.17145)^2-371.87*(DF68-0.17145)*(DM68-0.07365)+0.321067*#REF!-343.43*LN(#REF!)</f>
        <v>#REF!</v>
      </c>
      <c r="ES68" s="31" t="e">
        <f t="shared" si="118"/>
        <v>#REF!</v>
      </c>
      <c r="ET68" s="31">
        <f t="shared" si="119"/>
        <v>0.74521831388033088</v>
      </c>
      <c r="EU68" s="31" t="e">
        <f>(5573.8+587.9*#REF!-61*#REF!^2)/(5.3-0.633*LN(ET68)-3.97*EF68+0.06*EG68+24.7*BU68^2+0.081*P68+0.156*#REF!)</f>
        <v>#REF!</v>
      </c>
    </row>
    <row r="69" spans="4:151">
      <c r="D69">
        <v>46.2</v>
      </c>
      <c r="E69">
        <v>0.68</v>
      </c>
      <c r="F69">
        <v>18</v>
      </c>
      <c r="G69">
        <v>6.4</v>
      </c>
      <c r="H69">
        <v>0.08</v>
      </c>
      <c r="I69">
        <v>8.48</v>
      </c>
      <c r="J69">
        <v>8.82</v>
      </c>
      <c r="K69">
        <v>3</v>
      </c>
      <c r="L69">
        <v>0.44</v>
      </c>
      <c r="M69" s="30">
        <v>0</v>
      </c>
      <c r="N69">
        <v>0.06</v>
      </c>
      <c r="O69">
        <v>0.22</v>
      </c>
      <c r="P69">
        <v>7.87</v>
      </c>
      <c r="S69">
        <v>53.55</v>
      </c>
      <c r="T69">
        <v>0.06</v>
      </c>
      <c r="U69">
        <v>3.95</v>
      </c>
      <c r="V69">
        <v>12.59</v>
      </c>
      <c r="W69">
        <v>0.17</v>
      </c>
      <c r="X69">
        <v>26.86</v>
      </c>
      <c r="Y69">
        <v>2.5099999999999998</v>
      </c>
      <c r="Z69">
        <v>0.01</v>
      </c>
      <c r="AA69">
        <v>0</v>
      </c>
      <c r="AB69" s="30">
        <v>0</v>
      </c>
      <c r="AC69">
        <v>0.95</v>
      </c>
      <c r="AD69" s="30">
        <v>0</v>
      </c>
      <c r="AF69" s="29">
        <f t="shared" si="15"/>
        <v>0.31149877686118455</v>
      </c>
      <c r="AG69" s="29">
        <f t="shared" si="16"/>
        <v>0.30956414197723692</v>
      </c>
      <c r="AH69" s="7" t="str">
        <f t="shared" si="17"/>
        <v/>
      </c>
      <c r="AI69" s="29" t="str">
        <f t="shared" si="18"/>
        <v/>
      </c>
      <c r="AJ69" s="40" t="e">
        <f t="shared" si="19"/>
        <v>#REF!</v>
      </c>
      <c r="AK69" s="41">
        <f t="shared" ca="1" si="20"/>
        <v>1069.7403074705953</v>
      </c>
      <c r="AL69" s="40">
        <f t="shared" ca="1" si="21"/>
        <v>1123.6343678408423</v>
      </c>
      <c r="AM69" s="94">
        <f t="shared" ca="1" si="22"/>
        <v>1069.7403074705953</v>
      </c>
      <c r="AN69" s="94">
        <f t="shared" ca="1" si="23"/>
        <v>0.91634642747228179</v>
      </c>
      <c r="AO69" s="90">
        <f t="shared" si="24"/>
        <v>0.78953766666666669</v>
      </c>
      <c r="AP69" s="90">
        <f t="shared" si="25"/>
        <v>0.60885277777777769</v>
      </c>
      <c r="AQ69" s="29"/>
      <c r="AR69" s="40" t="e">
        <f t="shared" si="26"/>
        <v>#REF!</v>
      </c>
      <c r="AS69" s="40">
        <f t="shared" ca="1" si="27"/>
        <v>0.91634642747228179</v>
      </c>
      <c r="AT69" s="40">
        <f t="shared" ca="1" si="28"/>
        <v>0.28743385092343399</v>
      </c>
      <c r="AU69" s="64"/>
      <c r="AV69" s="126">
        <f t="shared" si="29"/>
        <v>0.62106291883842146</v>
      </c>
      <c r="AW69" s="29"/>
      <c r="AX69" s="29">
        <f t="shared" si="30"/>
        <v>0.26290448527922045</v>
      </c>
      <c r="AY69" s="29">
        <f t="shared" si="31"/>
        <v>0.423313769514581</v>
      </c>
      <c r="AZ69" s="29">
        <f t="shared" si="32"/>
        <v>70.255248526799235</v>
      </c>
      <c r="BA69" s="29">
        <f t="shared" si="33"/>
        <v>79.179926266194272</v>
      </c>
      <c r="BB69" s="29">
        <f t="shared" si="34"/>
        <v>0.76891966786664745</v>
      </c>
      <c r="BC69" s="29">
        <f t="shared" si="35"/>
        <v>8.5128970390141064E-3</v>
      </c>
      <c r="BD69" s="29">
        <f t="shared" si="36"/>
        <v>0.35307617618501191</v>
      </c>
      <c r="BE69" s="29">
        <f t="shared" si="37"/>
        <v>8.9078923926598969E-2</v>
      </c>
      <c r="BF69" s="29">
        <f t="shared" si="38"/>
        <v>1.1277533039647577E-3</v>
      </c>
      <c r="BG69" s="29">
        <f t="shared" si="39"/>
        <v>0.21039886464008892</v>
      </c>
      <c r="BH69" s="29">
        <f t="shared" si="40"/>
        <v>0.15728261295994467</v>
      </c>
      <c r="BI69" s="29">
        <f t="shared" si="41"/>
        <v>9.6807139203825818E-2</v>
      </c>
      <c r="BJ69" s="29">
        <f t="shared" si="42"/>
        <v>9.3422225996857618E-3</v>
      </c>
      <c r="BK69" s="29">
        <f t="shared" si="43"/>
        <v>0</v>
      </c>
      <c r="BL69" s="29">
        <f t="shared" si="44"/>
        <v>7.8948303335171072E-4</v>
      </c>
      <c r="BM69" s="29">
        <f t="shared" si="45"/>
        <v>3.0999668867173463E-3</v>
      </c>
      <c r="BN69" s="29">
        <f t="shared" si="46"/>
        <v>1.6984357076448517</v>
      </c>
      <c r="BO69" s="29">
        <f t="shared" si="47"/>
        <v>0.45272226932444531</v>
      </c>
      <c r="BP69" s="29">
        <f t="shared" si="48"/>
        <v>5.0121985781955659E-3</v>
      </c>
      <c r="BQ69" s="29">
        <f t="shared" si="49"/>
        <v>0.20788315659861364</v>
      </c>
      <c r="BR69" s="29">
        <f t="shared" si="50"/>
        <v>5.2447627852879347E-2</v>
      </c>
      <c r="BS69" s="29">
        <f t="shared" si="51"/>
        <v>6.6399528630292691E-4</v>
      </c>
      <c r="BT69" s="29">
        <f t="shared" si="52"/>
        <v>0.12387802711227736</v>
      </c>
      <c r="BU69" s="29">
        <f t="shared" si="53"/>
        <v>9.2604396063976857E-2</v>
      </c>
      <c r="BV69" s="29">
        <f t="shared" si="54"/>
        <v>5.6997823802270468E-2</v>
      </c>
      <c r="BW69" s="29">
        <f t="shared" si="55"/>
        <v>5.5004864521131756E-3</v>
      </c>
      <c r="BX69" s="29">
        <f t="shared" si="56"/>
        <v>0</v>
      </c>
      <c r="BY69" s="29">
        <f t="shared" si="57"/>
        <v>4.6482950740976421E-4</v>
      </c>
      <c r="BZ69" s="29">
        <f t="shared" si="58"/>
        <v>1.8251894215153648E-3</v>
      </c>
      <c r="CA69" s="29">
        <f t="shared" si="59"/>
        <v>0.99999999999999978</v>
      </c>
      <c r="CB69" s="29">
        <f t="shared" si="60"/>
        <v>0.89124779684543209</v>
      </c>
      <c r="CC69" s="29">
        <f t="shared" si="61"/>
        <v>7.511379740306564E-4</v>
      </c>
      <c r="CD69" s="29">
        <f t="shared" si="62"/>
        <v>3.8740302664744368E-2</v>
      </c>
      <c r="CE69" s="29">
        <f t="shared" si="63"/>
        <v>0.17523494566185641</v>
      </c>
      <c r="CF69" s="29">
        <f t="shared" si="64"/>
        <v>2.3964757709251101E-3</v>
      </c>
      <c r="CG69" s="29">
        <f t="shared" si="65"/>
        <v>0.66642847927273441</v>
      </c>
      <c r="CH69" s="29">
        <f t="shared" si="66"/>
        <v>4.4759564459122568E-2</v>
      </c>
      <c r="CI69" s="29">
        <f t="shared" si="67"/>
        <v>1.6134523200637637E-4</v>
      </c>
      <c r="CJ69" s="29">
        <f t="shared" si="68"/>
        <v>0</v>
      </c>
      <c r="CK69" s="29">
        <f t="shared" si="69"/>
        <v>0</v>
      </c>
      <c r="CL69" s="29">
        <f t="shared" si="70"/>
        <v>6.2500740140343765E-3</v>
      </c>
      <c r="CM69" s="29">
        <f t="shared" si="71"/>
        <v>1.8259701218948865</v>
      </c>
      <c r="CN69" s="29"/>
      <c r="CO69" s="29">
        <f t="shared" si="72"/>
        <v>0.7444207867241277</v>
      </c>
      <c r="CP69" s="29"/>
      <c r="CQ69" s="29">
        <f t="shared" si="73"/>
        <v>1.7824955936908642</v>
      </c>
      <c r="CR69" s="29">
        <f t="shared" si="74"/>
        <v>1.5022759480613128E-3</v>
      </c>
      <c r="CS69" s="29">
        <f t="shared" si="75"/>
        <v>0.1162209079942331</v>
      </c>
      <c r="CT69" s="29">
        <f t="shared" si="76"/>
        <v>0.17523494566185641</v>
      </c>
      <c r="CU69" s="29">
        <f t="shared" si="77"/>
        <v>2.3964757709251101E-3</v>
      </c>
      <c r="CV69" s="29">
        <f t="shared" si="78"/>
        <v>0.66642847927273441</v>
      </c>
      <c r="CW69" s="29">
        <f t="shared" si="79"/>
        <v>4.4759564459122568E-2</v>
      </c>
      <c r="CX69" s="29">
        <f t="shared" si="80"/>
        <v>1.6134523200637637E-4</v>
      </c>
      <c r="CY69" s="29">
        <f t="shared" si="81"/>
        <v>0</v>
      </c>
      <c r="CZ69" s="29">
        <f t="shared" si="82"/>
        <v>0</v>
      </c>
      <c r="DA69" s="29">
        <f t="shared" si="83"/>
        <v>1.875022204210313E-2</v>
      </c>
      <c r="DB69" s="29">
        <f t="shared" si="84"/>
        <v>2.8079498100719067</v>
      </c>
      <c r="DC69" s="29">
        <f t="shared" si="85"/>
        <v>2.1367903295416633</v>
      </c>
      <c r="DD69" s="29">
        <f t="shared" si="86"/>
        <v>1.9044096735246321</v>
      </c>
      <c r="DE69" s="29">
        <f t="shared" si="87"/>
        <v>1.6050243590602236E-3</v>
      </c>
      <c r="DF69" s="29">
        <f t="shared" si="88"/>
        <v>0.16555980819508578</v>
      </c>
      <c r="DG69" s="29">
        <f t="shared" si="89"/>
        <v>1.9060146978836923</v>
      </c>
      <c r="DH69" s="29">
        <f t="shared" si="90"/>
        <v>9.5590326475367915E-2</v>
      </c>
      <c r="DI69" s="29">
        <f t="shared" si="91"/>
        <v>6.9969481719717869E-2</v>
      </c>
      <c r="DJ69" s="29">
        <f t="shared" si="92"/>
        <v>0.37444033728801362</v>
      </c>
      <c r="DK69" s="29">
        <f t="shared" si="93"/>
        <v>5.1207662522936778E-3</v>
      </c>
      <c r="DL69" s="29">
        <f t="shared" si="94"/>
        <v>1.4240179298411357</v>
      </c>
      <c r="DM69" s="29">
        <f t="shared" si="95"/>
        <v>9.5641804490749827E-2</v>
      </c>
      <c r="DN69" s="29">
        <f t="shared" si="96"/>
        <v>6.8952186293776217E-4</v>
      </c>
      <c r="DO69" s="29">
        <f t="shared" si="97"/>
        <v>0</v>
      </c>
      <c r="DP69" s="29">
        <f t="shared" si="98"/>
        <v>0</v>
      </c>
      <c r="DQ69" s="29">
        <f t="shared" si="99"/>
        <v>2.6710195424216602E-2</v>
      </c>
      <c r="DR69" s="31">
        <f t="shared" si="100"/>
        <v>3.9981950612381256</v>
      </c>
      <c r="DS69" s="29"/>
      <c r="DT69" s="29">
        <f t="shared" si="101"/>
        <v>6.8952186293776217E-4</v>
      </c>
      <c r="DU69" s="29">
        <f t="shared" si="102"/>
        <v>1.6050243590602236E-3</v>
      </c>
      <c r="DV69" s="29">
        <f t="shared" si="103"/>
        <v>2.6710195424216602E-2</v>
      </c>
      <c r="DW69" s="31">
        <f t="shared" si="104"/>
        <v>4.2569764432563509E-2</v>
      </c>
      <c r="DX69" s="29">
        <f t="shared" si="105"/>
        <v>9.5641804490749827E-2</v>
      </c>
      <c r="DY69" s="29">
        <f t="shared" si="106"/>
        <v>0.83188122004953469</v>
      </c>
      <c r="DZ69" s="29">
        <f t="shared" si="107"/>
        <v>0.99909753061906259</v>
      </c>
      <c r="EA69" s="29">
        <f t="shared" si="108"/>
        <v>4.8642152968625227</v>
      </c>
      <c r="EB69" s="29">
        <f t="shared" si="109"/>
        <v>2.5090876304668366</v>
      </c>
      <c r="EC69" s="29"/>
      <c r="ED69" s="29"/>
      <c r="EE69" s="29">
        <f t="shared" si="110"/>
        <v>0.45272226932444531</v>
      </c>
      <c r="EF69" s="29">
        <f t="shared" si="111"/>
        <v>0.26959404631543654</v>
      </c>
      <c r="EG69" s="29">
        <f t="shared" si="112"/>
        <v>-0.85083590219068361</v>
      </c>
      <c r="EH69" s="29">
        <f t="shared" si="113"/>
        <v>3.4675271116191064</v>
      </c>
      <c r="EI69" s="29" t="e">
        <f>125.9*1000/8.3144+(#REF!*10^9-10^5)*6.5*(10^-6)/8.3144</f>
        <v>#REF!</v>
      </c>
      <c r="EJ69" s="29">
        <f t="shared" si="114"/>
        <v>10.271297556887921</v>
      </c>
      <c r="EK69" s="29" t="e">
        <f t="shared" si="115"/>
        <v>#REF!</v>
      </c>
      <c r="EL69" s="29" t="e">
        <f>#REF!</f>
        <v>#REF!</v>
      </c>
      <c r="EM69" s="29" t="e">
        <f>1/(0.000407-0.0000329*#REF!+0.00001202*P69+0.000056662*EA69-0.000306214*BT69-0.0006176*BW69+0.00018946*BT69/(BT69+BR69)+0.00025746*DJ69)</f>
        <v>#REF!</v>
      </c>
      <c r="EN69" s="29"/>
      <c r="EO69" s="29" t="e">
        <f t="shared" si="116"/>
        <v>#REF!</v>
      </c>
      <c r="EP69" s="29" t="e">
        <f>#REF!</f>
        <v>#REF!</v>
      </c>
      <c r="EQ69" s="31" t="e">
        <f t="shared" si="117"/>
        <v>#REF!</v>
      </c>
      <c r="ER69" s="31" t="e">
        <f>2064.1+31.52*DF69-12.28*DM69-289.6*DQ69+1.544*LN(DQ69)-177.24*(DF69-0.17145)^2-371.87*(DF69-0.17145)*(DM69-0.07365)+0.321067*#REF!-343.43*LN(#REF!)</f>
        <v>#REF!</v>
      </c>
      <c r="ES69" s="31" t="e">
        <f t="shared" si="118"/>
        <v>#REF!</v>
      </c>
      <c r="ET69" s="31">
        <f t="shared" si="119"/>
        <v>0.7025524852679923</v>
      </c>
      <c r="EU69" s="31" t="e">
        <f>(5573.8+587.9*#REF!-61*#REF!^2)/(5.3-0.633*LN(ET69)-3.97*EF69+0.06*EG69+24.7*BU69^2+0.081*P69+0.156*#REF!)</f>
        <v>#REF!</v>
      </c>
    </row>
    <row r="70" spans="4:151">
      <c r="D70">
        <v>76.84</v>
      </c>
      <c r="E70">
        <v>0.22</v>
      </c>
      <c r="F70">
        <v>11.47</v>
      </c>
      <c r="G70">
        <v>1.1599999999999999</v>
      </c>
      <c r="H70">
        <v>7.0000000000000007E-2</v>
      </c>
      <c r="I70">
        <v>0.14000000000000001</v>
      </c>
      <c r="J70">
        <v>0.67</v>
      </c>
      <c r="K70">
        <v>4.0199999999999996</v>
      </c>
      <c r="L70">
        <v>2.87</v>
      </c>
      <c r="M70" s="30">
        <v>0</v>
      </c>
      <c r="N70">
        <v>0</v>
      </c>
      <c r="O70">
        <v>0</v>
      </c>
      <c r="P70">
        <v>2.5299999999999998</v>
      </c>
      <c r="S70">
        <v>53.55</v>
      </c>
      <c r="T70">
        <v>0.06</v>
      </c>
      <c r="U70">
        <v>3.95</v>
      </c>
      <c r="V70">
        <v>12.59</v>
      </c>
      <c r="W70">
        <v>0.17</v>
      </c>
      <c r="X70">
        <v>26.86</v>
      </c>
      <c r="Y70">
        <v>2.5099999999999998</v>
      </c>
      <c r="Z70">
        <v>0.01</v>
      </c>
      <c r="AA70">
        <v>0</v>
      </c>
      <c r="AB70" s="30">
        <v>0</v>
      </c>
      <c r="AC70">
        <v>0.95</v>
      </c>
      <c r="AD70" s="30">
        <v>0</v>
      </c>
      <c r="AF70" s="29">
        <f t="shared" si="15"/>
        <v>0.20451694664220738</v>
      </c>
      <c r="AG70" s="29">
        <f t="shared" si="16"/>
        <v>0.14794647908373046</v>
      </c>
      <c r="AH70" s="7" t="str">
        <f t="shared" si="17"/>
        <v/>
      </c>
      <c r="AI70" s="29" t="str">
        <f t="shared" si="18"/>
        <v/>
      </c>
      <c r="AJ70" s="40" t="e">
        <f t="shared" si="19"/>
        <v>#REF!</v>
      </c>
      <c r="AK70" s="41">
        <f t="shared" ca="1" si="20"/>
        <v>941.82506842850114</v>
      </c>
      <c r="AL70" s="40">
        <f t="shared" ca="1" si="21"/>
        <v>876.40897272904397</v>
      </c>
      <c r="AM70" s="94">
        <f t="shared" ca="1" si="22"/>
        <v>941.82506842850114</v>
      </c>
      <c r="AN70" s="94">
        <f t="shared" ca="1" si="23"/>
        <v>0.27766655428338155</v>
      </c>
      <c r="AO70" s="90">
        <f t="shared" si="24"/>
        <v>1.0118653086312115</v>
      </c>
      <c r="AP70" s="90">
        <f t="shared" si="25"/>
        <v>1.0062620749782041</v>
      </c>
      <c r="AQ70" s="29"/>
      <c r="AR70" s="40" t="e">
        <f t="shared" si="26"/>
        <v>#REF!</v>
      </c>
      <c r="AS70" s="40">
        <f t="shared" ca="1" si="27"/>
        <v>0.27766655428338155</v>
      </c>
      <c r="AT70" s="40">
        <f t="shared" ca="1" si="28"/>
        <v>0.55460998407311224</v>
      </c>
      <c r="AU70" s="64"/>
      <c r="AV70" s="126">
        <f t="shared" si="29"/>
        <v>5.657046755847691E-2</v>
      </c>
      <c r="AW70" s="29"/>
      <c r="AX70" s="29">
        <f t="shared" si="30"/>
        <v>0.26290448527922045</v>
      </c>
      <c r="AY70" s="29">
        <f t="shared" si="31"/>
        <v>4.6473804553136491</v>
      </c>
      <c r="AZ70" s="29">
        <f t="shared" si="32"/>
        <v>17.705003907652664</v>
      </c>
      <c r="BA70" s="29">
        <f t="shared" si="33"/>
        <v>79.179926266194272</v>
      </c>
      <c r="BB70" s="29">
        <f t="shared" si="34"/>
        <v>1.2788698545210646</v>
      </c>
      <c r="BC70" s="29">
        <f t="shared" si="35"/>
        <v>2.7541725714457402E-3</v>
      </c>
      <c r="BD70" s="29">
        <f t="shared" si="36"/>
        <v>0.22498798560233815</v>
      </c>
      <c r="BE70" s="29">
        <f t="shared" si="37"/>
        <v>1.6145554961696063E-2</v>
      </c>
      <c r="BF70" s="29">
        <f t="shared" si="38"/>
        <v>9.8678414096916309E-4</v>
      </c>
      <c r="BG70" s="29">
        <f t="shared" si="39"/>
        <v>3.4735661615109023E-3</v>
      </c>
      <c r="BH70" s="29">
        <f t="shared" si="40"/>
        <v>1.1947772186299652E-2</v>
      </c>
      <c r="BI70" s="29">
        <f t="shared" si="41"/>
        <v>0.12972156653312658</v>
      </c>
      <c r="BJ70" s="29">
        <f t="shared" si="42"/>
        <v>6.0936770138859404E-2</v>
      </c>
      <c r="BK70" s="29">
        <f t="shared" si="43"/>
        <v>0</v>
      </c>
      <c r="BL70" s="29">
        <f t="shared" si="44"/>
        <v>0</v>
      </c>
      <c r="BM70" s="29">
        <f t="shared" si="45"/>
        <v>0</v>
      </c>
      <c r="BN70" s="29">
        <f t="shared" si="46"/>
        <v>1.7298240268173104</v>
      </c>
      <c r="BO70" s="29">
        <f t="shared" si="47"/>
        <v>0.73930633098792553</v>
      </c>
      <c r="BP70" s="29">
        <f t="shared" si="48"/>
        <v>1.5921692199599752E-3</v>
      </c>
      <c r="BQ70" s="29">
        <f t="shared" si="49"/>
        <v>0.13006408866703728</v>
      </c>
      <c r="BR70" s="29">
        <f t="shared" si="50"/>
        <v>9.3336401341367319E-3</v>
      </c>
      <c r="BS70" s="29">
        <f t="shared" si="51"/>
        <v>5.7045348293880479E-4</v>
      </c>
      <c r="BT70" s="29">
        <f t="shared" si="52"/>
        <v>2.0080459674860045E-3</v>
      </c>
      <c r="BU70" s="29">
        <f t="shared" si="53"/>
        <v>6.906929260476433E-3</v>
      </c>
      <c r="BV70" s="29">
        <f t="shared" si="54"/>
        <v>7.4991192469328963E-2</v>
      </c>
      <c r="BW70" s="29">
        <f t="shared" si="55"/>
        <v>3.522714981071022E-2</v>
      </c>
      <c r="BX70" s="29">
        <f t="shared" si="56"/>
        <v>0</v>
      </c>
      <c r="BY70" s="29">
        <f t="shared" si="57"/>
        <v>0</v>
      </c>
      <c r="BZ70" s="29">
        <f t="shared" si="58"/>
        <v>0</v>
      </c>
      <c r="CA70" s="29">
        <f t="shared" si="59"/>
        <v>1</v>
      </c>
      <c r="CB70" s="29">
        <f t="shared" si="60"/>
        <v>0.89124779684543209</v>
      </c>
      <c r="CC70" s="29">
        <f t="shared" si="61"/>
        <v>7.511379740306564E-4</v>
      </c>
      <c r="CD70" s="29">
        <f t="shared" si="62"/>
        <v>3.8740302664744368E-2</v>
      </c>
      <c r="CE70" s="29">
        <f t="shared" si="63"/>
        <v>0.17523494566185641</v>
      </c>
      <c r="CF70" s="29">
        <f t="shared" si="64"/>
        <v>2.3964757709251101E-3</v>
      </c>
      <c r="CG70" s="29">
        <f t="shared" si="65"/>
        <v>0.66642847927273441</v>
      </c>
      <c r="CH70" s="29">
        <f t="shared" si="66"/>
        <v>4.4759564459122568E-2</v>
      </c>
      <c r="CI70" s="29">
        <f t="shared" si="67"/>
        <v>1.6134523200637637E-4</v>
      </c>
      <c r="CJ70" s="29">
        <f t="shared" si="68"/>
        <v>0</v>
      </c>
      <c r="CK70" s="29">
        <f t="shared" si="69"/>
        <v>0</v>
      </c>
      <c r="CL70" s="29">
        <f t="shared" si="70"/>
        <v>6.2500740140343765E-3</v>
      </c>
      <c r="CM70" s="29">
        <f t="shared" si="71"/>
        <v>1.8259701218948865</v>
      </c>
      <c r="CN70" s="29"/>
      <c r="CO70" s="29">
        <f t="shared" si="72"/>
        <v>0.7444207867241277</v>
      </c>
      <c r="CP70" s="29"/>
      <c r="CQ70" s="29">
        <f t="shared" si="73"/>
        <v>1.7824955936908642</v>
      </c>
      <c r="CR70" s="29">
        <f t="shared" si="74"/>
        <v>1.5022759480613128E-3</v>
      </c>
      <c r="CS70" s="29">
        <f t="shared" si="75"/>
        <v>0.1162209079942331</v>
      </c>
      <c r="CT70" s="29">
        <f t="shared" si="76"/>
        <v>0.17523494566185641</v>
      </c>
      <c r="CU70" s="29">
        <f t="shared" si="77"/>
        <v>2.3964757709251101E-3</v>
      </c>
      <c r="CV70" s="29">
        <f t="shared" si="78"/>
        <v>0.66642847927273441</v>
      </c>
      <c r="CW70" s="29">
        <f t="shared" si="79"/>
        <v>4.4759564459122568E-2</v>
      </c>
      <c r="CX70" s="29">
        <f t="shared" si="80"/>
        <v>1.6134523200637637E-4</v>
      </c>
      <c r="CY70" s="29">
        <f t="shared" si="81"/>
        <v>0</v>
      </c>
      <c r="CZ70" s="29">
        <f t="shared" si="82"/>
        <v>0</v>
      </c>
      <c r="DA70" s="29">
        <f t="shared" si="83"/>
        <v>1.875022204210313E-2</v>
      </c>
      <c r="DB70" s="29">
        <f t="shared" si="84"/>
        <v>2.8079498100719067</v>
      </c>
      <c r="DC70" s="29">
        <f t="shared" si="85"/>
        <v>2.1367903295416633</v>
      </c>
      <c r="DD70" s="29">
        <f t="shared" si="86"/>
        <v>1.9044096735246321</v>
      </c>
      <c r="DE70" s="29">
        <f t="shared" si="87"/>
        <v>1.6050243590602236E-3</v>
      </c>
      <c r="DF70" s="29">
        <f t="shared" si="88"/>
        <v>0.16555980819508578</v>
      </c>
      <c r="DG70" s="29">
        <f t="shared" si="89"/>
        <v>1.9060146978836923</v>
      </c>
      <c r="DH70" s="29">
        <f t="shared" si="90"/>
        <v>9.5590326475367915E-2</v>
      </c>
      <c r="DI70" s="29">
        <f t="shared" si="91"/>
        <v>6.9969481719717869E-2</v>
      </c>
      <c r="DJ70" s="29">
        <f t="shared" si="92"/>
        <v>0.37444033728801362</v>
      </c>
      <c r="DK70" s="29">
        <f t="shared" si="93"/>
        <v>5.1207662522936778E-3</v>
      </c>
      <c r="DL70" s="29">
        <f t="shared" si="94"/>
        <v>1.4240179298411357</v>
      </c>
      <c r="DM70" s="29">
        <f t="shared" si="95"/>
        <v>9.5641804490749827E-2</v>
      </c>
      <c r="DN70" s="29">
        <f t="shared" si="96"/>
        <v>6.8952186293776217E-4</v>
      </c>
      <c r="DO70" s="29">
        <f t="shared" si="97"/>
        <v>0</v>
      </c>
      <c r="DP70" s="29">
        <f t="shared" si="98"/>
        <v>0</v>
      </c>
      <c r="DQ70" s="29">
        <f t="shared" si="99"/>
        <v>2.6710195424216602E-2</v>
      </c>
      <c r="DR70" s="31">
        <f t="shared" si="100"/>
        <v>3.9981950612381256</v>
      </c>
      <c r="DS70" s="29"/>
      <c r="DT70" s="29">
        <f t="shared" si="101"/>
        <v>6.8952186293776217E-4</v>
      </c>
      <c r="DU70" s="29">
        <f t="shared" si="102"/>
        <v>1.6050243590602236E-3</v>
      </c>
      <c r="DV70" s="29">
        <f t="shared" si="103"/>
        <v>2.6710195424216602E-2</v>
      </c>
      <c r="DW70" s="31">
        <f t="shared" si="104"/>
        <v>4.2569764432563509E-2</v>
      </c>
      <c r="DX70" s="29">
        <f t="shared" si="105"/>
        <v>9.5641804490749827E-2</v>
      </c>
      <c r="DY70" s="29">
        <f t="shared" si="106"/>
        <v>0.83188122004953469</v>
      </c>
      <c r="DZ70" s="29">
        <f t="shared" si="107"/>
        <v>0.99909753061906259</v>
      </c>
      <c r="EA70" s="29">
        <f t="shared" si="108"/>
        <v>9.2804147645967454</v>
      </c>
      <c r="EB70" s="29">
        <f t="shared" si="109"/>
        <v>5.6550850763694251</v>
      </c>
      <c r="EC70" s="29"/>
      <c r="ED70" s="29"/>
      <c r="EE70" s="29">
        <f t="shared" si="110"/>
        <v>0.73930633098792553</v>
      </c>
      <c r="EF70" s="29">
        <f t="shared" si="111"/>
        <v>1.8819068845037975E-2</v>
      </c>
      <c r="EG70" s="29">
        <f t="shared" si="112"/>
        <v>-0.49882913961360764</v>
      </c>
      <c r="EH70" s="29">
        <f t="shared" si="113"/>
        <v>96.59635520432316</v>
      </c>
      <c r="EI70" s="29" t="e">
        <f>125.9*1000/8.3144+(#REF!*10^9-10^5)*6.5*(10^-6)/8.3144</f>
        <v>#REF!</v>
      </c>
      <c r="EJ70" s="29">
        <f t="shared" si="114"/>
        <v>11.249396151112361</v>
      </c>
      <c r="EK70" s="29" t="e">
        <f t="shared" si="115"/>
        <v>#REF!</v>
      </c>
      <c r="EL70" s="29" t="e">
        <f>#REF!</f>
        <v>#REF!</v>
      </c>
      <c r="EM70" s="29" t="e">
        <f>1/(0.000407-0.0000329*#REF!+0.00001202*P70+0.000056662*EA70-0.000306214*BT70-0.0006176*BW70+0.00018946*BT70/(BT70+BR70)+0.00025746*DJ70)</f>
        <v>#REF!</v>
      </c>
      <c r="EN70" s="29"/>
      <c r="EO70" s="29" t="e">
        <f t="shared" si="116"/>
        <v>#REF!</v>
      </c>
      <c r="EP70" s="29" t="e">
        <f>#REF!</f>
        <v>#REF!</v>
      </c>
      <c r="EQ70" s="31" t="e">
        <f t="shared" si="117"/>
        <v>#REF!</v>
      </c>
      <c r="ER70" s="31" t="e">
        <f>2064.1+31.52*DF70-12.28*DM70-289.6*DQ70+1.544*LN(DQ70)-177.24*(DF70-0.17145)^2-371.87*(DF70-0.17145)*(DM70-0.07365)+0.321067*#REF!-343.43*LN(#REF!)</f>
        <v>#REF!</v>
      </c>
      <c r="ES70" s="31" t="e">
        <f t="shared" si="118"/>
        <v>#REF!</v>
      </c>
      <c r="ET70" s="31">
        <f t="shared" si="119"/>
        <v>0.17705003907652664</v>
      </c>
      <c r="EU70" s="31" t="e">
        <f>(5573.8+587.9*#REF!-61*#REF!^2)/(5.3-0.633*LN(ET70)-3.97*EF70+0.06*EG70+24.7*BU70^2+0.081*P70+0.156*#REF!)</f>
        <v>#REF!</v>
      </c>
    </row>
    <row r="71" spans="4:151">
      <c r="D71">
        <v>76.319999999999993</v>
      </c>
      <c r="E71">
        <v>0.23</v>
      </c>
      <c r="F71">
        <v>11.87</v>
      </c>
      <c r="G71">
        <v>1.18</v>
      </c>
      <c r="H71">
        <v>0.01</v>
      </c>
      <c r="I71">
        <v>0.14000000000000001</v>
      </c>
      <c r="J71">
        <v>0.67</v>
      </c>
      <c r="K71">
        <v>4.22</v>
      </c>
      <c r="L71">
        <v>2.8</v>
      </c>
      <c r="M71" s="30">
        <v>0</v>
      </c>
      <c r="N71">
        <v>0</v>
      </c>
      <c r="O71">
        <v>0</v>
      </c>
      <c r="P71">
        <v>2.56</v>
      </c>
      <c r="S71">
        <v>53.55</v>
      </c>
      <c r="T71">
        <v>0.06</v>
      </c>
      <c r="U71">
        <v>3.95</v>
      </c>
      <c r="V71">
        <v>12.59</v>
      </c>
      <c r="W71">
        <v>0.17</v>
      </c>
      <c r="X71">
        <v>26.86</v>
      </c>
      <c r="Y71">
        <v>2.5099999999999998</v>
      </c>
      <c r="Z71">
        <v>0.01</v>
      </c>
      <c r="AA71">
        <v>0</v>
      </c>
      <c r="AB71" s="30">
        <v>0</v>
      </c>
      <c r="AC71">
        <v>0.95</v>
      </c>
      <c r="AD71" s="30">
        <v>0</v>
      </c>
      <c r="AF71" s="29">
        <f t="shared" si="15"/>
        <v>0.20697234596547193</v>
      </c>
      <c r="AG71" s="29">
        <f t="shared" si="16"/>
        <v>0.15136069989103701</v>
      </c>
      <c r="AH71" s="7" t="str">
        <f t="shared" si="17"/>
        <v/>
      </c>
      <c r="AI71" s="29" t="str">
        <f t="shared" si="18"/>
        <v/>
      </c>
      <c r="AJ71" s="40" t="e">
        <f t="shared" si="19"/>
        <v>#REF!</v>
      </c>
      <c r="AK71" s="41">
        <f t="shared" ca="1" si="20"/>
        <v>936.60252239751696</v>
      </c>
      <c r="AL71" s="40">
        <f t="shared" ca="1" si="21"/>
        <v>872.83559462206699</v>
      </c>
      <c r="AM71" s="94">
        <f t="shared" ca="1" si="22"/>
        <v>936.60252239751696</v>
      </c>
      <c r="AN71" s="94">
        <f t="shared" ca="1" si="23"/>
        <v>0.24641167232246469</v>
      </c>
      <c r="AO71" s="90">
        <f t="shared" si="24"/>
        <v>0.97296399831508007</v>
      </c>
      <c r="AP71" s="90">
        <f t="shared" si="25"/>
        <v>0.96934675652906499</v>
      </c>
      <c r="AQ71" s="29"/>
      <c r="AR71" s="40" t="e">
        <f t="shared" si="26"/>
        <v>#REF!</v>
      </c>
      <c r="AS71" s="40">
        <f t="shared" ca="1" si="27"/>
        <v>0.24641167232246469</v>
      </c>
      <c r="AT71" s="40">
        <f t="shared" ca="1" si="28"/>
        <v>0.57791606330956624</v>
      </c>
      <c r="AU71" s="64"/>
      <c r="AV71" s="126">
        <f t="shared" si="29"/>
        <v>5.5611646074434931E-2</v>
      </c>
      <c r="AW71" s="29"/>
      <c r="AX71" s="29">
        <f t="shared" si="30"/>
        <v>0.26290448527922045</v>
      </c>
      <c r="AY71" s="29">
        <f t="shared" si="31"/>
        <v>4.7275077045431946</v>
      </c>
      <c r="AZ71" s="29">
        <f t="shared" si="32"/>
        <v>17.457305819004748</v>
      </c>
      <c r="BA71" s="29">
        <f t="shared" si="33"/>
        <v>79.179926266194272</v>
      </c>
      <c r="BB71" s="29">
        <f t="shared" si="34"/>
        <v>1.2702153474368512</v>
      </c>
      <c r="BC71" s="29">
        <f t="shared" si="35"/>
        <v>2.8793622337841833E-3</v>
      </c>
      <c r="BD71" s="29">
        <f t="shared" si="36"/>
        <v>0.23283412285089397</v>
      </c>
      <c r="BE71" s="29">
        <f t="shared" si="37"/>
        <v>1.6423926598966684E-2</v>
      </c>
      <c r="BF71" s="29">
        <f t="shared" si="38"/>
        <v>1.4096916299559471E-4</v>
      </c>
      <c r="BG71" s="29">
        <f t="shared" si="39"/>
        <v>3.4735661615109023E-3</v>
      </c>
      <c r="BH71" s="29">
        <f t="shared" si="40"/>
        <v>1.1947772186299652E-2</v>
      </c>
      <c r="BI71" s="29">
        <f t="shared" si="41"/>
        <v>0.13617537581338163</v>
      </c>
      <c r="BJ71" s="29">
        <f t="shared" si="42"/>
        <v>5.9450507452545751E-2</v>
      </c>
      <c r="BK71" s="29">
        <f t="shared" si="43"/>
        <v>0</v>
      </c>
      <c r="BL71" s="29">
        <f t="shared" si="44"/>
        <v>0</v>
      </c>
      <c r="BM71" s="29">
        <f t="shared" si="45"/>
        <v>0</v>
      </c>
      <c r="BN71" s="29">
        <f t="shared" si="46"/>
        <v>1.7335409498972296</v>
      </c>
      <c r="BO71" s="29">
        <f t="shared" si="47"/>
        <v>0.73272878123366736</v>
      </c>
      <c r="BP71" s="29">
        <f t="shared" si="48"/>
        <v>1.6609715703311664E-3</v>
      </c>
      <c r="BQ71" s="29">
        <f t="shared" si="49"/>
        <v>0.1343112909243345</v>
      </c>
      <c r="BR71" s="29">
        <f t="shared" si="50"/>
        <v>9.4742074595586291E-3</v>
      </c>
      <c r="BS71" s="29">
        <f t="shared" si="51"/>
        <v>8.1318623020674449E-5</v>
      </c>
      <c r="BT71" s="29">
        <f t="shared" si="52"/>
        <v>2.0037404721918034E-3</v>
      </c>
      <c r="BU71" s="29">
        <f t="shared" si="53"/>
        <v>6.8921199623279495E-3</v>
      </c>
      <c r="BV71" s="29">
        <f t="shared" si="54"/>
        <v>7.855330779550064E-2</v>
      </c>
      <c r="BW71" s="29">
        <f t="shared" si="55"/>
        <v>3.4294261959067179E-2</v>
      </c>
      <c r="BX71" s="29">
        <f t="shared" si="56"/>
        <v>0</v>
      </c>
      <c r="BY71" s="29">
        <f t="shared" si="57"/>
        <v>0</v>
      </c>
      <c r="BZ71" s="29">
        <f t="shared" si="58"/>
        <v>0</v>
      </c>
      <c r="CA71" s="29">
        <f t="shared" si="59"/>
        <v>0.99999999999999978</v>
      </c>
      <c r="CB71" s="29">
        <f t="shared" si="60"/>
        <v>0.89124779684543209</v>
      </c>
      <c r="CC71" s="29">
        <f t="shared" si="61"/>
        <v>7.511379740306564E-4</v>
      </c>
      <c r="CD71" s="29">
        <f t="shared" si="62"/>
        <v>3.8740302664744368E-2</v>
      </c>
      <c r="CE71" s="29">
        <f t="shared" si="63"/>
        <v>0.17523494566185641</v>
      </c>
      <c r="CF71" s="29">
        <f t="shared" si="64"/>
        <v>2.3964757709251101E-3</v>
      </c>
      <c r="CG71" s="29">
        <f t="shared" si="65"/>
        <v>0.66642847927273441</v>
      </c>
      <c r="CH71" s="29">
        <f t="shared" si="66"/>
        <v>4.4759564459122568E-2</v>
      </c>
      <c r="CI71" s="29">
        <f t="shared" si="67"/>
        <v>1.6134523200637637E-4</v>
      </c>
      <c r="CJ71" s="29">
        <f t="shared" si="68"/>
        <v>0</v>
      </c>
      <c r="CK71" s="29">
        <f t="shared" si="69"/>
        <v>0</v>
      </c>
      <c r="CL71" s="29">
        <f t="shared" si="70"/>
        <v>6.2500740140343765E-3</v>
      </c>
      <c r="CM71" s="29">
        <f t="shared" si="71"/>
        <v>1.8259701218948865</v>
      </c>
      <c r="CN71" s="29"/>
      <c r="CO71" s="29">
        <f t="shared" si="72"/>
        <v>0.7444207867241277</v>
      </c>
      <c r="CP71" s="29"/>
      <c r="CQ71" s="29">
        <f t="shared" si="73"/>
        <v>1.7824955936908642</v>
      </c>
      <c r="CR71" s="29">
        <f t="shared" si="74"/>
        <v>1.5022759480613128E-3</v>
      </c>
      <c r="CS71" s="29">
        <f t="shared" si="75"/>
        <v>0.1162209079942331</v>
      </c>
      <c r="CT71" s="29">
        <f t="shared" si="76"/>
        <v>0.17523494566185641</v>
      </c>
      <c r="CU71" s="29">
        <f t="shared" si="77"/>
        <v>2.3964757709251101E-3</v>
      </c>
      <c r="CV71" s="29">
        <f t="shared" si="78"/>
        <v>0.66642847927273441</v>
      </c>
      <c r="CW71" s="29">
        <f t="shared" si="79"/>
        <v>4.4759564459122568E-2</v>
      </c>
      <c r="CX71" s="29">
        <f t="shared" si="80"/>
        <v>1.6134523200637637E-4</v>
      </c>
      <c r="CY71" s="29">
        <f t="shared" si="81"/>
        <v>0</v>
      </c>
      <c r="CZ71" s="29">
        <f t="shared" si="82"/>
        <v>0</v>
      </c>
      <c r="DA71" s="29">
        <f t="shared" si="83"/>
        <v>1.875022204210313E-2</v>
      </c>
      <c r="DB71" s="29">
        <f t="shared" si="84"/>
        <v>2.8079498100719067</v>
      </c>
      <c r="DC71" s="29">
        <f t="shared" si="85"/>
        <v>2.1367903295416633</v>
      </c>
      <c r="DD71" s="29">
        <f t="shared" si="86"/>
        <v>1.9044096735246321</v>
      </c>
      <c r="DE71" s="29">
        <f t="shared" si="87"/>
        <v>1.6050243590602236E-3</v>
      </c>
      <c r="DF71" s="29">
        <f t="shared" si="88"/>
        <v>0.16555980819508578</v>
      </c>
      <c r="DG71" s="29">
        <f t="shared" si="89"/>
        <v>1.9060146978836923</v>
      </c>
      <c r="DH71" s="29">
        <f t="shared" si="90"/>
        <v>9.5590326475367915E-2</v>
      </c>
      <c r="DI71" s="29">
        <f t="shared" si="91"/>
        <v>6.9969481719717869E-2</v>
      </c>
      <c r="DJ71" s="29">
        <f t="shared" si="92"/>
        <v>0.37444033728801362</v>
      </c>
      <c r="DK71" s="29">
        <f t="shared" si="93"/>
        <v>5.1207662522936778E-3</v>
      </c>
      <c r="DL71" s="29">
        <f t="shared" si="94"/>
        <v>1.4240179298411357</v>
      </c>
      <c r="DM71" s="29">
        <f t="shared" si="95"/>
        <v>9.5641804490749827E-2</v>
      </c>
      <c r="DN71" s="29">
        <f t="shared" si="96"/>
        <v>6.8952186293776217E-4</v>
      </c>
      <c r="DO71" s="29">
        <f t="shared" si="97"/>
        <v>0</v>
      </c>
      <c r="DP71" s="29">
        <f t="shared" si="98"/>
        <v>0</v>
      </c>
      <c r="DQ71" s="29">
        <f t="shared" si="99"/>
        <v>2.6710195424216602E-2</v>
      </c>
      <c r="DR71" s="31">
        <f t="shared" si="100"/>
        <v>3.9981950612381256</v>
      </c>
      <c r="DS71" s="29"/>
      <c r="DT71" s="29">
        <f t="shared" si="101"/>
        <v>6.8952186293776217E-4</v>
      </c>
      <c r="DU71" s="29">
        <f t="shared" si="102"/>
        <v>1.6050243590602236E-3</v>
      </c>
      <c r="DV71" s="29">
        <f t="shared" si="103"/>
        <v>2.6710195424216602E-2</v>
      </c>
      <c r="DW71" s="31">
        <f t="shared" si="104"/>
        <v>4.2569764432563509E-2</v>
      </c>
      <c r="DX71" s="29">
        <f t="shared" si="105"/>
        <v>9.5641804490749827E-2</v>
      </c>
      <c r="DY71" s="29">
        <f t="shared" si="106"/>
        <v>0.83188122004953469</v>
      </c>
      <c r="DZ71" s="29">
        <f t="shared" si="107"/>
        <v>0.99909753061906259</v>
      </c>
      <c r="EA71" s="29">
        <f t="shared" si="108"/>
        <v>9.3584294314760825</v>
      </c>
      <c r="EB71" s="29">
        <f t="shared" si="109"/>
        <v>5.629826702448379</v>
      </c>
      <c r="EC71" s="29"/>
      <c r="ED71" s="29"/>
      <c r="EE71" s="29">
        <f t="shared" si="110"/>
        <v>0.73272878123366736</v>
      </c>
      <c r="EF71" s="29">
        <f t="shared" si="111"/>
        <v>1.8451386517099055E-2</v>
      </c>
      <c r="EG71" s="29">
        <f t="shared" si="112"/>
        <v>-0.51644109442955488</v>
      </c>
      <c r="EH71" s="29">
        <f t="shared" si="113"/>
        <v>99.287138045109558</v>
      </c>
      <c r="EI71" s="29" t="e">
        <f>125.9*1000/8.3144+(#REF!*10^9-10^5)*6.5*(10^-6)/8.3144</f>
        <v>#REF!</v>
      </c>
      <c r="EJ71" s="29">
        <f t="shared" si="114"/>
        <v>11.282495882566421</v>
      </c>
      <c r="EK71" s="29" t="e">
        <f t="shared" si="115"/>
        <v>#REF!</v>
      </c>
      <c r="EL71" s="29" t="e">
        <f>#REF!</f>
        <v>#REF!</v>
      </c>
      <c r="EM71" s="29" t="e">
        <f>1/(0.000407-0.0000329*#REF!+0.00001202*P71+0.000056662*EA71-0.000306214*BT71-0.0006176*BW71+0.00018946*BT71/(BT71+BR71)+0.00025746*DJ71)</f>
        <v>#REF!</v>
      </c>
      <c r="EN71" s="29"/>
      <c r="EO71" s="29" t="e">
        <f t="shared" si="116"/>
        <v>#REF!</v>
      </c>
      <c r="EP71" s="29" t="e">
        <f>#REF!</f>
        <v>#REF!</v>
      </c>
      <c r="EQ71" s="31" t="e">
        <f t="shared" si="117"/>
        <v>#REF!</v>
      </c>
      <c r="ER71" s="31" t="e">
        <f>2064.1+31.52*DF71-12.28*DM71-289.6*DQ71+1.544*LN(DQ71)-177.24*(DF71-0.17145)^2-371.87*(DF71-0.17145)*(DM71-0.07365)+0.321067*#REF!-343.43*LN(#REF!)</f>
        <v>#REF!</v>
      </c>
      <c r="ES71" s="31" t="e">
        <f t="shared" si="118"/>
        <v>#REF!</v>
      </c>
      <c r="ET71" s="31">
        <f t="shared" si="119"/>
        <v>0.17457305819004748</v>
      </c>
      <c r="EU71" s="31" t="e">
        <f>(5573.8+587.9*#REF!-61*#REF!^2)/(5.3-0.633*LN(ET71)-3.97*EF71+0.06*EG71+24.7*BU71^2+0.081*P71+0.156*#REF!)</f>
        <v>#REF!</v>
      </c>
    </row>
    <row r="72" spans="4:151">
      <c r="D72">
        <v>49.6</v>
      </c>
      <c r="E72">
        <v>3.79</v>
      </c>
      <c r="F72">
        <v>15.8</v>
      </c>
      <c r="G72">
        <v>13</v>
      </c>
      <c r="H72">
        <v>0.14000000000000001</v>
      </c>
      <c r="I72">
        <v>4.26</v>
      </c>
      <c r="J72">
        <v>6.59</v>
      </c>
      <c r="K72">
        <v>3.65</v>
      </c>
      <c r="L72">
        <v>1.04</v>
      </c>
      <c r="M72" s="30">
        <v>0</v>
      </c>
      <c r="N72">
        <v>0</v>
      </c>
      <c r="O72">
        <v>0.63</v>
      </c>
      <c r="P72">
        <v>0</v>
      </c>
      <c r="S72">
        <v>54.95</v>
      </c>
      <c r="T72">
        <v>0.22</v>
      </c>
      <c r="U72">
        <v>4.32</v>
      </c>
      <c r="V72">
        <v>6.85</v>
      </c>
      <c r="W72">
        <v>0</v>
      </c>
      <c r="X72">
        <v>30.59</v>
      </c>
      <c r="Y72">
        <v>2.38</v>
      </c>
      <c r="Z72">
        <v>0.2</v>
      </c>
      <c r="AA72">
        <v>0</v>
      </c>
      <c r="AB72" s="30">
        <v>0</v>
      </c>
      <c r="AC72">
        <v>0.49</v>
      </c>
      <c r="AD72" s="30">
        <v>0</v>
      </c>
      <c r="AF72" s="29">
        <f t="shared" si="15"/>
        <v>0.30316563993055301</v>
      </c>
      <c r="AG72" s="29">
        <f t="shared" si="16"/>
        <v>0.22978570179088947</v>
      </c>
      <c r="AH72" s="7" t="str">
        <f t="shared" si="17"/>
        <v/>
      </c>
      <c r="AI72" s="29" t="str">
        <f t="shared" si="18"/>
        <v/>
      </c>
      <c r="AJ72" s="40" t="e">
        <f t="shared" si="19"/>
        <v>#REF!</v>
      </c>
      <c r="AK72" s="41">
        <f t="shared" ca="1" si="20"/>
        <v>1350.3390446924843</v>
      </c>
      <c r="AL72" s="40">
        <f t="shared" ca="1" si="21"/>
        <v>1175.7431159713694</v>
      </c>
      <c r="AM72" s="94">
        <f t="shared" ca="1" si="22"/>
        <v>1350.3390446924843</v>
      </c>
      <c r="AN72" s="94">
        <f t="shared" ca="1" si="23"/>
        <v>1.1326835219700151</v>
      </c>
      <c r="AO72" s="90">
        <f t="shared" si="24"/>
        <v>0.7649387468354425</v>
      </c>
      <c r="AP72" s="90">
        <f t="shared" si="25"/>
        <v>0.78054177215189857</v>
      </c>
      <c r="AQ72" s="29"/>
      <c r="AR72" s="40" t="e">
        <f t="shared" si="26"/>
        <v>#REF!</v>
      </c>
      <c r="AS72" s="40">
        <f t="shared" ca="1" si="27"/>
        <v>1.1326835219700151</v>
      </c>
      <c r="AT72" s="40">
        <f t="shared" ca="1" si="28"/>
        <v>1.6108952827776029</v>
      </c>
      <c r="AU72" s="64"/>
      <c r="AV72" s="126">
        <f t="shared" si="29"/>
        <v>7.3379938139663523E-2</v>
      </c>
      <c r="AW72" s="29"/>
      <c r="AX72" s="29">
        <f t="shared" si="30"/>
        <v>0.12559992156118716</v>
      </c>
      <c r="AY72" s="29">
        <f t="shared" si="31"/>
        <v>1.7116384225090746</v>
      </c>
      <c r="AZ72" s="29">
        <f t="shared" si="32"/>
        <v>36.87436542711913</v>
      </c>
      <c r="BA72" s="29">
        <f t="shared" si="33"/>
        <v>88.839933835783398</v>
      </c>
      <c r="BB72" s="29">
        <f t="shared" si="34"/>
        <v>0.82550682957111932</v>
      </c>
      <c r="BC72" s="29">
        <f t="shared" si="35"/>
        <v>4.7446882026269802E-2</v>
      </c>
      <c r="BD72" s="29">
        <f t="shared" si="36"/>
        <v>0.30992242131795494</v>
      </c>
      <c r="BE72" s="29">
        <f t="shared" si="37"/>
        <v>0.18094156422590416</v>
      </c>
      <c r="BF72" s="29">
        <f t="shared" si="38"/>
        <v>1.9735682819383262E-3</v>
      </c>
      <c r="BG72" s="29">
        <f t="shared" si="39"/>
        <v>0.10569565605740315</v>
      </c>
      <c r="BH72" s="29">
        <f t="shared" si="40"/>
        <v>0.11751614732494731</v>
      </c>
      <c r="BI72" s="29">
        <f t="shared" si="41"/>
        <v>0.11778201936465474</v>
      </c>
      <c r="BJ72" s="29">
        <f t="shared" si="42"/>
        <v>2.208161705380271E-2</v>
      </c>
      <c r="BK72" s="29">
        <f t="shared" si="43"/>
        <v>0</v>
      </c>
      <c r="BL72" s="29">
        <f t="shared" si="44"/>
        <v>0</v>
      </c>
      <c r="BM72" s="29">
        <f t="shared" si="45"/>
        <v>8.8771779028724001E-3</v>
      </c>
      <c r="BN72" s="29">
        <f t="shared" si="46"/>
        <v>1.7377438831268672</v>
      </c>
      <c r="BO72" s="29">
        <f t="shared" si="47"/>
        <v>0.47504516493288768</v>
      </c>
      <c r="BP72" s="29">
        <f t="shared" si="48"/>
        <v>2.7303725529963987E-2</v>
      </c>
      <c r="BQ72" s="29">
        <f t="shared" si="49"/>
        <v>0.17834758293626432</v>
      </c>
      <c r="BR72" s="29">
        <f t="shared" si="50"/>
        <v>0.10412441441043713</v>
      </c>
      <c r="BS72" s="29">
        <f t="shared" si="51"/>
        <v>1.1357072242355534E-3</v>
      </c>
      <c r="BT72" s="29">
        <f t="shared" si="52"/>
        <v>6.0823494810533389E-2</v>
      </c>
      <c r="BU72" s="29">
        <f t="shared" si="53"/>
        <v>6.7625700464841065E-2</v>
      </c>
      <c r="BV72" s="29">
        <f t="shared" si="54"/>
        <v>6.7778698868281875E-2</v>
      </c>
      <c r="BW72" s="29">
        <f t="shared" si="55"/>
        <v>1.2707060728690017E-2</v>
      </c>
      <c r="BX72" s="29">
        <f t="shared" si="56"/>
        <v>0</v>
      </c>
      <c r="BY72" s="29">
        <f t="shared" si="57"/>
        <v>0</v>
      </c>
      <c r="BZ72" s="29">
        <f t="shared" si="58"/>
        <v>5.1084500938647845E-3</v>
      </c>
      <c r="CA72" s="29">
        <f t="shared" si="59"/>
        <v>0.99999999999999967</v>
      </c>
      <c r="CB72" s="29">
        <f t="shared" si="60"/>
        <v>0.91454839284139122</v>
      </c>
      <c r="CC72" s="29">
        <f t="shared" si="61"/>
        <v>2.7541725714457402E-3</v>
      </c>
      <c r="CD72" s="29">
        <f t="shared" si="62"/>
        <v>4.236914114220143E-2</v>
      </c>
      <c r="CE72" s="29">
        <f t="shared" si="63"/>
        <v>9.5342285765187954E-2</v>
      </c>
      <c r="CF72" s="29">
        <f t="shared" si="64"/>
        <v>0</v>
      </c>
      <c r="CG72" s="29">
        <f t="shared" si="65"/>
        <v>0.75897420629013213</v>
      </c>
      <c r="CH72" s="29">
        <f t="shared" si="66"/>
        <v>4.2441340005064429E-2</v>
      </c>
      <c r="CI72" s="29">
        <f t="shared" si="67"/>
        <v>3.2269046401275274E-3</v>
      </c>
      <c r="CJ72" s="29">
        <f t="shared" si="68"/>
        <v>0</v>
      </c>
      <c r="CK72" s="29">
        <f t="shared" si="69"/>
        <v>0</v>
      </c>
      <c r="CL72" s="29">
        <f t="shared" si="70"/>
        <v>3.2237223861861521E-3</v>
      </c>
      <c r="CM72" s="29">
        <f t="shared" si="71"/>
        <v>1.8628801656417366</v>
      </c>
      <c r="CN72" s="29"/>
      <c r="CO72" s="29">
        <f t="shared" si="72"/>
        <v>0.84030901023401383</v>
      </c>
      <c r="CP72" s="29"/>
      <c r="CQ72" s="29">
        <f t="shared" si="73"/>
        <v>1.8290967856827824</v>
      </c>
      <c r="CR72" s="29">
        <f t="shared" si="74"/>
        <v>5.5083451428914803E-3</v>
      </c>
      <c r="CS72" s="29">
        <f t="shared" si="75"/>
        <v>0.1271074234266043</v>
      </c>
      <c r="CT72" s="29">
        <f t="shared" si="76"/>
        <v>9.5342285765187954E-2</v>
      </c>
      <c r="CU72" s="29">
        <f t="shared" si="77"/>
        <v>0</v>
      </c>
      <c r="CV72" s="29">
        <f t="shared" si="78"/>
        <v>0.75897420629013213</v>
      </c>
      <c r="CW72" s="29">
        <f t="shared" si="79"/>
        <v>4.2441340005064429E-2</v>
      </c>
      <c r="CX72" s="29">
        <f t="shared" si="80"/>
        <v>3.2269046401275274E-3</v>
      </c>
      <c r="CY72" s="29">
        <f t="shared" si="81"/>
        <v>0</v>
      </c>
      <c r="CZ72" s="29">
        <f t="shared" si="82"/>
        <v>0</v>
      </c>
      <c r="DA72" s="29">
        <f t="shared" si="83"/>
        <v>9.6711671585584559E-3</v>
      </c>
      <c r="DB72" s="29">
        <f t="shared" si="84"/>
        <v>2.8713684581113483</v>
      </c>
      <c r="DC72" s="29">
        <f t="shared" si="85"/>
        <v>2.0895959844688545</v>
      </c>
      <c r="DD72" s="29">
        <f t="shared" si="86"/>
        <v>1.9110366492838156</v>
      </c>
      <c r="DE72" s="29">
        <f t="shared" si="87"/>
        <v>5.7551079458272782E-3</v>
      </c>
      <c r="DF72" s="29">
        <f t="shared" si="88"/>
        <v>0.1770687743922765</v>
      </c>
      <c r="DG72" s="29">
        <f t="shared" si="89"/>
        <v>1.9167917572296429</v>
      </c>
      <c r="DH72" s="29">
        <f t="shared" si="90"/>
        <v>8.8963350716184442E-2</v>
      </c>
      <c r="DI72" s="29">
        <f t="shared" si="91"/>
        <v>8.8105423676092059E-2</v>
      </c>
      <c r="DJ72" s="29">
        <f t="shared" si="92"/>
        <v>0.19922685748501878</v>
      </c>
      <c r="DK72" s="29">
        <f t="shared" si="93"/>
        <v>0</v>
      </c>
      <c r="DL72" s="29">
        <f t="shared" si="94"/>
        <v>1.5859494537792962</v>
      </c>
      <c r="DM72" s="29">
        <f t="shared" si="95"/>
        <v>8.8685253650059984E-2</v>
      </c>
      <c r="DN72" s="29">
        <f t="shared" si="96"/>
        <v>1.3485853956548791E-2</v>
      </c>
      <c r="DO72" s="29">
        <f t="shared" si="97"/>
        <v>0</v>
      </c>
      <c r="DP72" s="29">
        <f t="shared" si="98"/>
        <v>0</v>
      </c>
      <c r="DQ72" s="29">
        <f t="shared" si="99"/>
        <v>1.3472554706433874E-2</v>
      </c>
      <c r="DR72" s="31">
        <f t="shared" si="100"/>
        <v>3.9946805051992769</v>
      </c>
      <c r="DS72" s="29"/>
      <c r="DT72" s="29">
        <f t="shared" si="101"/>
        <v>1.3485853956548791E-2</v>
      </c>
      <c r="DU72" s="29">
        <f t="shared" si="102"/>
        <v>5.7551079458272782E-3</v>
      </c>
      <c r="DV72" s="29">
        <f t="shared" si="103"/>
        <v>1.3472554706433874E-2</v>
      </c>
      <c r="DW72" s="31">
        <f t="shared" si="104"/>
        <v>6.1147015013109395E-2</v>
      </c>
      <c r="DX72" s="29">
        <f t="shared" si="105"/>
        <v>8.8685253650059984E-2</v>
      </c>
      <c r="DY72" s="29">
        <f t="shared" si="106"/>
        <v>0.81479446732765914</v>
      </c>
      <c r="DZ72" s="29">
        <f t="shared" si="107"/>
        <v>0.99734025259963843</v>
      </c>
      <c r="EA72" s="29">
        <f t="shared" si="108"/>
        <v>4.8743992137657086</v>
      </c>
      <c r="EB72" s="29">
        <f t="shared" si="109"/>
        <v>3.1931769063647608</v>
      </c>
      <c r="EC72" s="29"/>
      <c r="ED72" s="29"/>
      <c r="EE72" s="29">
        <f t="shared" si="110"/>
        <v>0.47504516493288768</v>
      </c>
      <c r="EF72" s="29">
        <f t="shared" si="111"/>
        <v>0.23370931691004715</v>
      </c>
      <c r="EG72" s="29">
        <f t="shared" si="112"/>
        <v>-0.88131617717798338</v>
      </c>
      <c r="EH72" s="29">
        <f t="shared" si="113"/>
        <v>5.2640406756499445</v>
      </c>
      <c r="EI72" s="29" t="e">
        <f>125.9*1000/8.3144+(#REF!*10^9-10^5)*6.5*(10^-6)/8.3144</f>
        <v>#REF!</v>
      </c>
      <c r="EJ72" s="29">
        <f t="shared" si="114"/>
        <v>10.851013914867487</v>
      </c>
      <c r="EK72" s="29" t="e">
        <f t="shared" si="115"/>
        <v>#REF!</v>
      </c>
      <c r="EL72" s="29" t="e">
        <f>#REF!</f>
        <v>#REF!</v>
      </c>
      <c r="EM72" s="29" t="e">
        <f>1/(0.000407-0.0000329*#REF!+0.00001202*P72+0.000056662*EA72-0.000306214*BT72-0.0006176*BW72+0.00018946*BT72/(BT72+BR72)+0.00025746*DJ72)</f>
        <v>#REF!</v>
      </c>
      <c r="EN72" s="29"/>
      <c r="EO72" s="29" t="e">
        <f t="shared" si="116"/>
        <v>#REF!</v>
      </c>
      <c r="EP72" s="29" t="e">
        <f>#REF!</f>
        <v>#REF!</v>
      </c>
      <c r="EQ72" s="31" t="e">
        <f t="shared" si="117"/>
        <v>#REF!</v>
      </c>
      <c r="ER72" s="31" t="e">
        <f>2064.1+31.52*DF72-12.28*DM72-289.6*DQ72+1.544*LN(DQ72)-177.24*(DF72-0.17145)^2-371.87*(DF72-0.17145)*(DM72-0.07365)+0.321067*#REF!-343.43*LN(#REF!)</f>
        <v>#REF!</v>
      </c>
      <c r="ES72" s="31" t="e">
        <f t="shared" si="118"/>
        <v>#REF!</v>
      </c>
      <c r="ET72" s="31">
        <f t="shared" si="119"/>
        <v>0.36874365427119121</v>
      </c>
      <c r="EU72" s="31" t="e">
        <f>(5573.8+587.9*#REF!-61*#REF!^2)/(5.3-0.633*LN(ET72)-3.97*EF72+0.06*EG72+24.7*BU72^2+0.081*P72+0.156*#REF!)</f>
        <v>#REF!</v>
      </c>
    </row>
    <row r="73" spans="4:151">
      <c r="D73">
        <v>48.1</v>
      </c>
      <c r="E73">
        <v>3.88</v>
      </c>
      <c r="F73">
        <v>13.2</v>
      </c>
      <c r="G73">
        <v>16.399999999999999</v>
      </c>
      <c r="H73">
        <v>0.16</v>
      </c>
      <c r="I73">
        <v>4.0199999999999996</v>
      </c>
      <c r="J73">
        <v>6.51</v>
      </c>
      <c r="K73">
        <v>3.36</v>
      </c>
      <c r="L73">
        <v>1.36</v>
      </c>
      <c r="M73" s="30">
        <v>0</v>
      </c>
      <c r="N73">
        <v>0</v>
      </c>
      <c r="O73">
        <v>1.59</v>
      </c>
      <c r="P73">
        <v>0</v>
      </c>
      <c r="S73">
        <v>54.95</v>
      </c>
      <c r="T73">
        <v>0.22</v>
      </c>
      <c r="U73">
        <v>4.32</v>
      </c>
      <c r="V73">
        <v>6.85</v>
      </c>
      <c r="W73">
        <v>0</v>
      </c>
      <c r="X73">
        <v>30.59</v>
      </c>
      <c r="Y73">
        <v>2.38</v>
      </c>
      <c r="Z73">
        <v>0.2</v>
      </c>
      <c r="AA73">
        <v>0</v>
      </c>
      <c r="AB73" s="30">
        <v>0</v>
      </c>
      <c r="AC73">
        <v>0.49</v>
      </c>
      <c r="AD73" s="30">
        <v>0</v>
      </c>
      <c r="AF73" s="29">
        <f t="shared" si="15"/>
        <v>0.30615573526452228</v>
      </c>
      <c r="AG73" s="29">
        <f t="shared" si="16"/>
        <v>0.25126572657365409</v>
      </c>
      <c r="AH73" s="7" t="str">
        <f t="shared" si="17"/>
        <v/>
      </c>
      <c r="AI73" s="29" t="str">
        <f t="shared" si="18"/>
        <v/>
      </c>
      <c r="AJ73" s="40" t="e">
        <f t="shared" si="19"/>
        <v>#REF!</v>
      </c>
      <c r="AK73" s="41">
        <f t="shared" ca="1" si="20"/>
        <v>1431.8053162645178</v>
      </c>
      <c r="AL73" s="40">
        <f t="shared" ca="1" si="21"/>
        <v>1188.987460087478</v>
      </c>
      <c r="AM73" s="94">
        <f t="shared" ca="1" si="22"/>
        <v>1431.8053162645178</v>
      </c>
      <c r="AN73" s="94">
        <f t="shared" ca="1" si="23"/>
        <v>1.5355655825957963</v>
      </c>
      <c r="AO73" s="90">
        <f t="shared" si="24"/>
        <v>0.99249599999999982</v>
      </c>
      <c r="AP73" s="90">
        <f t="shared" si="25"/>
        <v>0.95185454545454551</v>
      </c>
      <c r="AQ73" s="29"/>
      <c r="AR73" s="40" t="e">
        <f t="shared" si="26"/>
        <v>#REF!</v>
      </c>
      <c r="AS73" s="40">
        <f t="shared" ca="1" si="27"/>
        <v>1.5355655825957963</v>
      </c>
      <c r="AT73" s="40">
        <f t="shared" ca="1" si="28"/>
        <v>2.2143116013534669</v>
      </c>
      <c r="AU73" s="64"/>
      <c r="AV73" s="126">
        <f t="shared" si="29"/>
        <v>5.48900086908682E-2</v>
      </c>
      <c r="AW73" s="29"/>
      <c r="AX73" s="29">
        <f t="shared" si="30"/>
        <v>0.12559992156118716</v>
      </c>
      <c r="AY73" s="29">
        <f t="shared" si="31"/>
        <v>2.288210997898469</v>
      </c>
      <c r="AZ73" s="29">
        <f t="shared" si="32"/>
        <v>30.408302972042478</v>
      </c>
      <c r="BA73" s="29">
        <f t="shared" si="33"/>
        <v>88.839933835783398</v>
      </c>
      <c r="BB73" s="29">
        <f t="shared" si="34"/>
        <v>0.80054190528973468</v>
      </c>
      <c r="BC73" s="29">
        <f t="shared" si="35"/>
        <v>4.8573588987315786E-2</v>
      </c>
      <c r="BD73" s="29">
        <f t="shared" si="36"/>
        <v>0.25892252920234204</v>
      </c>
      <c r="BE73" s="29">
        <f t="shared" si="37"/>
        <v>0.22826474256190982</v>
      </c>
      <c r="BF73" s="29">
        <f t="shared" si="38"/>
        <v>2.2555066079295153E-3</v>
      </c>
      <c r="BG73" s="29">
        <f t="shared" si="39"/>
        <v>9.974097120909875E-2</v>
      </c>
      <c r="BH73" s="29">
        <f t="shared" si="40"/>
        <v>0.11608954766091152</v>
      </c>
      <c r="BI73" s="29">
        <f t="shared" si="41"/>
        <v>0.1084239959082849</v>
      </c>
      <c r="BJ73" s="29">
        <f t="shared" si="42"/>
        <v>2.8875960762665083E-2</v>
      </c>
      <c r="BK73" s="29">
        <f t="shared" si="43"/>
        <v>0</v>
      </c>
      <c r="BL73" s="29">
        <f t="shared" si="44"/>
        <v>0</v>
      </c>
      <c r="BM73" s="29">
        <f t="shared" si="45"/>
        <v>2.2404306135820822E-2</v>
      </c>
      <c r="BN73" s="29">
        <f t="shared" si="46"/>
        <v>1.7140930543260131</v>
      </c>
      <c r="BO73" s="29">
        <f t="shared" si="47"/>
        <v>0.46703526583305033</v>
      </c>
      <c r="BP73" s="29">
        <f t="shared" si="48"/>
        <v>2.8337778316484152E-2</v>
      </c>
      <c r="BQ73" s="29">
        <f t="shared" si="49"/>
        <v>0.15105511836062555</v>
      </c>
      <c r="BR73" s="29">
        <f t="shared" si="50"/>
        <v>0.13316939940093522</v>
      </c>
      <c r="BS73" s="29">
        <f t="shared" si="51"/>
        <v>1.3158600708620149E-3</v>
      </c>
      <c r="BT73" s="29">
        <f t="shared" si="52"/>
        <v>5.8188772749165139E-2</v>
      </c>
      <c r="BU73" s="29">
        <f t="shared" si="53"/>
        <v>6.7726514244909705E-2</v>
      </c>
      <c r="BV73" s="29">
        <f t="shared" si="54"/>
        <v>6.3254439795228948E-2</v>
      </c>
      <c r="BW73" s="29">
        <f t="shared" si="55"/>
        <v>1.6846203705095347E-2</v>
      </c>
      <c r="BX73" s="29">
        <f t="shared" si="56"/>
        <v>0</v>
      </c>
      <c r="BY73" s="29">
        <f t="shared" si="57"/>
        <v>0</v>
      </c>
      <c r="BZ73" s="29">
        <f t="shared" si="58"/>
        <v>1.3070647523643498E-2</v>
      </c>
      <c r="CA73" s="29">
        <f t="shared" si="59"/>
        <v>0.99999999999999989</v>
      </c>
      <c r="CB73" s="29">
        <f t="shared" si="60"/>
        <v>0.91454839284139122</v>
      </c>
      <c r="CC73" s="29">
        <f t="shared" si="61"/>
        <v>2.7541725714457402E-3</v>
      </c>
      <c r="CD73" s="29">
        <f t="shared" si="62"/>
        <v>4.236914114220143E-2</v>
      </c>
      <c r="CE73" s="29">
        <f t="shared" si="63"/>
        <v>9.5342285765187954E-2</v>
      </c>
      <c r="CF73" s="29">
        <f t="shared" si="64"/>
        <v>0</v>
      </c>
      <c r="CG73" s="29">
        <f t="shared" si="65"/>
        <v>0.75897420629013213</v>
      </c>
      <c r="CH73" s="29">
        <f t="shared" si="66"/>
        <v>4.2441340005064429E-2</v>
      </c>
      <c r="CI73" s="29">
        <f t="shared" si="67"/>
        <v>3.2269046401275274E-3</v>
      </c>
      <c r="CJ73" s="29">
        <f t="shared" si="68"/>
        <v>0</v>
      </c>
      <c r="CK73" s="29">
        <f t="shared" si="69"/>
        <v>0</v>
      </c>
      <c r="CL73" s="29">
        <f t="shared" si="70"/>
        <v>3.2237223861861521E-3</v>
      </c>
      <c r="CM73" s="29">
        <f t="shared" si="71"/>
        <v>1.8628801656417366</v>
      </c>
      <c r="CN73" s="29"/>
      <c r="CO73" s="29">
        <f t="shared" si="72"/>
        <v>0.84030901023401383</v>
      </c>
      <c r="CP73" s="29"/>
      <c r="CQ73" s="29">
        <f t="shared" si="73"/>
        <v>1.8290967856827824</v>
      </c>
      <c r="CR73" s="29">
        <f t="shared" si="74"/>
        <v>5.5083451428914803E-3</v>
      </c>
      <c r="CS73" s="29">
        <f t="shared" si="75"/>
        <v>0.1271074234266043</v>
      </c>
      <c r="CT73" s="29">
        <f t="shared" si="76"/>
        <v>9.5342285765187954E-2</v>
      </c>
      <c r="CU73" s="29">
        <f t="shared" si="77"/>
        <v>0</v>
      </c>
      <c r="CV73" s="29">
        <f t="shared" si="78"/>
        <v>0.75897420629013213</v>
      </c>
      <c r="CW73" s="29">
        <f t="shared" si="79"/>
        <v>4.2441340005064429E-2</v>
      </c>
      <c r="CX73" s="29">
        <f t="shared" si="80"/>
        <v>3.2269046401275274E-3</v>
      </c>
      <c r="CY73" s="29">
        <f t="shared" si="81"/>
        <v>0</v>
      </c>
      <c r="CZ73" s="29">
        <f t="shared" si="82"/>
        <v>0</v>
      </c>
      <c r="DA73" s="29">
        <f t="shared" si="83"/>
        <v>9.6711671585584559E-3</v>
      </c>
      <c r="DB73" s="29">
        <f t="shared" si="84"/>
        <v>2.8713684581113483</v>
      </c>
      <c r="DC73" s="29">
        <f t="shared" si="85"/>
        <v>2.0895959844688545</v>
      </c>
      <c r="DD73" s="29">
        <f t="shared" si="86"/>
        <v>1.9110366492838156</v>
      </c>
      <c r="DE73" s="29">
        <f t="shared" si="87"/>
        <v>5.7551079458272782E-3</v>
      </c>
      <c r="DF73" s="29">
        <f t="shared" si="88"/>
        <v>0.1770687743922765</v>
      </c>
      <c r="DG73" s="29">
        <f t="shared" si="89"/>
        <v>1.9167917572296429</v>
      </c>
      <c r="DH73" s="29">
        <f t="shared" si="90"/>
        <v>8.8963350716184442E-2</v>
      </c>
      <c r="DI73" s="29">
        <f t="shared" si="91"/>
        <v>8.8105423676092059E-2</v>
      </c>
      <c r="DJ73" s="29">
        <f t="shared" si="92"/>
        <v>0.19922685748501878</v>
      </c>
      <c r="DK73" s="29">
        <f t="shared" si="93"/>
        <v>0</v>
      </c>
      <c r="DL73" s="29">
        <f t="shared" si="94"/>
        <v>1.5859494537792962</v>
      </c>
      <c r="DM73" s="29">
        <f t="shared" si="95"/>
        <v>8.8685253650059984E-2</v>
      </c>
      <c r="DN73" s="29">
        <f t="shared" si="96"/>
        <v>1.3485853956548791E-2</v>
      </c>
      <c r="DO73" s="29">
        <f t="shared" si="97"/>
        <v>0</v>
      </c>
      <c r="DP73" s="29">
        <f t="shared" si="98"/>
        <v>0</v>
      </c>
      <c r="DQ73" s="29">
        <f t="shared" si="99"/>
        <v>1.3472554706433874E-2</v>
      </c>
      <c r="DR73" s="31">
        <f t="shared" si="100"/>
        <v>3.9946805051992769</v>
      </c>
      <c r="DS73" s="29"/>
      <c r="DT73" s="29">
        <f t="shared" si="101"/>
        <v>1.3485853956548791E-2</v>
      </c>
      <c r="DU73" s="29">
        <f t="shared" si="102"/>
        <v>5.7551079458272782E-3</v>
      </c>
      <c r="DV73" s="29">
        <f t="shared" si="103"/>
        <v>1.3472554706433874E-2</v>
      </c>
      <c r="DW73" s="31">
        <f t="shared" si="104"/>
        <v>6.1147015013109395E-2</v>
      </c>
      <c r="DX73" s="29">
        <f t="shared" si="105"/>
        <v>8.8685253650059984E-2</v>
      </c>
      <c r="DY73" s="29">
        <f t="shared" si="106"/>
        <v>0.81479446732765914</v>
      </c>
      <c r="DZ73" s="29">
        <f t="shared" si="107"/>
        <v>0.99734025259963843</v>
      </c>
      <c r="EA73" s="29">
        <f t="shared" si="108"/>
        <v>4.6113925724260811</v>
      </c>
      <c r="EB73" s="29">
        <f t="shared" si="109"/>
        <v>3.3938527194647699</v>
      </c>
      <c r="EC73" s="29"/>
      <c r="ED73" s="29"/>
      <c r="EE73" s="29">
        <f t="shared" si="110"/>
        <v>0.46703526583305033</v>
      </c>
      <c r="EF73" s="29">
        <f t="shared" si="111"/>
        <v>0.26040054646587213</v>
      </c>
      <c r="EG73" s="29">
        <f t="shared" si="112"/>
        <v>-0.77439286131325802</v>
      </c>
      <c r="EH73" s="29">
        <f t="shared" si="113"/>
        <v>4.9539623376663862</v>
      </c>
      <c r="EI73" s="29" t="e">
        <f>125.9*1000/8.3144+(#REF!*10^9-10^5)*6.5*(10^-6)/8.3144</f>
        <v>#REF!</v>
      </c>
      <c r="EJ73" s="29">
        <f t="shared" si="114"/>
        <v>10.838954016358764</v>
      </c>
      <c r="EK73" s="29" t="e">
        <f t="shared" si="115"/>
        <v>#REF!</v>
      </c>
      <c r="EL73" s="29" t="e">
        <f>#REF!</f>
        <v>#REF!</v>
      </c>
      <c r="EM73" s="29" t="e">
        <f>1/(0.000407-0.0000329*#REF!+0.00001202*P73+0.000056662*EA73-0.000306214*BT73-0.0006176*BW73+0.00018946*BT73/(BT73+BR73)+0.00025746*DJ73)</f>
        <v>#REF!</v>
      </c>
      <c r="EN73" s="29"/>
      <c r="EO73" s="29" t="e">
        <f t="shared" si="116"/>
        <v>#REF!</v>
      </c>
      <c r="EP73" s="29" t="e">
        <f>#REF!</f>
        <v>#REF!</v>
      </c>
      <c r="EQ73" s="31" t="e">
        <f t="shared" si="117"/>
        <v>#REF!</v>
      </c>
      <c r="ER73" s="31" t="e">
        <f>2064.1+31.52*DF73-12.28*DM73-289.6*DQ73+1.544*LN(DQ73)-177.24*(DF73-0.17145)^2-371.87*(DF73-0.17145)*(DM73-0.07365)+0.321067*#REF!-343.43*LN(#REF!)</f>
        <v>#REF!</v>
      </c>
      <c r="ES73" s="31" t="e">
        <f t="shared" si="118"/>
        <v>#REF!</v>
      </c>
      <c r="ET73" s="31">
        <f t="shared" si="119"/>
        <v>0.30408302972042484</v>
      </c>
      <c r="EU73" s="31" t="e">
        <f>(5573.8+587.9*#REF!-61*#REF!^2)/(5.3-0.633*LN(ET73)-3.97*EF73+0.06*EG73+24.7*BU73^2+0.081*P73+0.156*#REF!)</f>
        <v>#REF!</v>
      </c>
    </row>
    <row r="74" spans="4:151">
      <c r="D74">
        <v>47.2</v>
      </c>
      <c r="E74">
        <v>4.76</v>
      </c>
      <c r="F74">
        <v>14.3</v>
      </c>
      <c r="G74">
        <v>15</v>
      </c>
      <c r="H74">
        <v>0.15</v>
      </c>
      <c r="I74">
        <v>4.8</v>
      </c>
      <c r="J74">
        <v>6.61</v>
      </c>
      <c r="K74">
        <v>3.65</v>
      </c>
      <c r="L74">
        <v>1.05</v>
      </c>
      <c r="M74" s="30">
        <v>0</v>
      </c>
      <c r="N74">
        <v>0</v>
      </c>
      <c r="O74">
        <v>0.81</v>
      </c>
      <c r="P74">
        <v>0</v>
      </c>
      <c r="S74">
        <v>54.95</v>
      </c>
      <c r="T74">
        <v>0.22</v>
      </c>
      <c r="U74">
        <v>4.32</v>
      </c>
      <c r="V74">
        <v>6.85</v>
      </c>
      <c r="W74">
        <v>0</v>
      </c>
      <c r="X74">
        <v>30.59</v>
      </c>
      <c r="Y74">
        <v>2.38</v>
      </c>
      <c r="Z74">
        <v>0.2</v>
      </c>
      <c r="AA74">
        <v>0</v>
      </c>
      <c r="AB74" s="30">
        <v>0</v>
      </c>
      <c r="AC74">
        <v>0.49</v>
      </c>
      <c r="AD74" s="30">
        <v>0</v>
      </c>
      <c r="AF74" s="29">
        <f t="shared" si="15"/>
        <v>0.31049980779951869</v>
      </c>
      <c r="AG74" s="29">
        <f t="shared" si="16"/>
        <v>0.2388424034190022</v>
      </c>
      <c r="AH74" s="7" t="str">
        <f t="shared" si="17"/>
        <v/>
      </c>
      <c r="AI74" s="29" t="str">
        <f t="shared" si="18"/>
        <v/>
      </c>
      <c r="AJ74" s="40" t="e">
        <f t="shared" si="19"/>
        <v>#REF!</v>
      </c>
      <c r="AK74" s="41">
        <f t="shared" ca="1" si="20"/>
        <v>1393.6299491871537</v>
      </c>
      <c r="AL74" s="40">
        <f t="shared" ca="1" si="21"/>
        <v>1208.0619125540513</v>
      </c>
      <c r="AM74" s="94">
        <f t="shared" ca="1" si="22"/>
        <v>1393.6299491871537</v>
      </c>
      <c r="AN74" s="94">
        <f t="shared" ca="1" si="23"/>
        <v>1.3781814039964135</v>
      </c>
      <c r="AO74" s="90">
        <f t="shared" si="24"/>
        <v>0.94264999999999977</v>
      </c>
      <c r="AP74" s="90">
        <f t="shared" si="25"/>
        <v>0.87177342657342649</v>
      </c>
      <c r="AQ74" s="29"/>
      <c r="AR74" s="40" t="e">
        <f t="shared" si="26"/>
        <v>#REF!</v>
      </c>
      <c r="AS74" s="40">
        <f t="shared" ca="1" si="27"/>
        <v>1.3781814039964135</v>
      </c>
      <c r="AT74" s="40">
        <f t="shared" ca="1" si="28"/>
        <v>1.9168964217551383</v>
      </c>
      <c r="AU74" s="64"/>
      <c r="AV74" s="126">
        <f t="shared" si="29"/>
        <v>7.1657404380516487E-2</v>
      </c>
      <c r="AW74" s="29"/>
      <c r="AX74" s="29">
        <f t="shared" si="30"/>
        <v>0.12559992156118716</v>
      </c>
      <c r="AY74" s="29">
        <f t="shared" si="31"/>
        <v>1.752783576896312</v>
      </c>
      <c r="AZ74" s="29">
        <f t="shared" si="32"/>
        <v>36.323181797154817</v>
      </c>
      <c r="BA74" s="29">
        <f t="shared" si="33"/>
        <v>88.839933835783398</v>
      </c>
      <c r="BB74" s="29">
        <f t="shared" si="34"/>
        <v>0.78556295072090387</v>
      </c>
      <c r="BC74" s="29">
        <f t="shared" si="35"/>
        <v>5.9590279273098741E-2</v>
      </c>
      <c r="BD74" s="29">
        <f t="shared" si="36"/>
        <v>0.28049940663587059</v>
      </c>
      <c r="BE74" s="29">
        <f t="shared" si="37"/>
        <v>0.20877872795296631</v>
      </c>
      <c r="BF74" s="29">
        <f t="shared" si="38"/>
        <v>2.1145374449339205E-3</v>
      </c>
      <c r="BG74" s="29">
        <f t="shared" si="39"/>
        <v>0.11909369696608806</v>
      </c>
      <c r="BH74" s="29">
        <f t="shared" si="40"/>
        <v>0.11787279724095626</v>
      </c>
      <c r="BI74" s="29">
        <f t="shared" si="41"/>
        <v>0.11778201936465474</v>
      </c>
      <c r="BJ74" s="29">
        <f t="shared" si="42"/>
        <v>2.2293940294704658E-2</v>
      </c>
      <c r="BK74" s="29">
        <f t="shared" si="43"/>
        <v>0</v>
      </c>
      <c r="BL74" s="29">
        <f t="shared" si="44"/>
        <v>0</v>
      </c>
      <c r="BM74" s="29">
        <f t="shared" si="45"/>
        <v>1.141351444655023E-2</v>
      </c>
      <c r="BN74" s="29">
        <f t="shared" si="46"/>
        <v>1.7250018703407275</v>
      </c>
      <c r="BO74" s="29">
        <f t="shared" si="47"/>
        <v>0.45539831824398957</v>
      </c>
      <c r="BP74" s="29">
        <f t="shared" si="48"/>
        <v>3.4545051978018028E-2</v>
      </c>
      <c r="BQ74" s="29">
        <f t="shared" si="49"/>
        <v>0.16260817536416092</v>
      </c>
      <c r="BR74" s="29">
        <f t="shared" si="50"/>
        <v>0.12103101541085734</v>
      </c>
      <c r="BS74" s="29">
        <f t="shared" si="51"/>
        <v>1.2258174795580082E-3</v>
      </c>
      <c r="BT74" s="29">
        <f t="shared" si="52"/>
        <v>6.9039749471439302E-2</v>
      </c>
      <c r="BU74" s="29">
        <f t="shared" si="53"/>
        <v>6.8331982282241618E-2</v>
      </c>
      <c r="BV74" s="29">
        <f t="shared" si="54"/>
        <v>6.8279357483473385E-2</v>
      </c>
      <c r="BW74" s="29">
        <f t="shared" si="55"/>
        <v>1.2924009346320936E-2</v>
      </c>
      <c r="BX74" s="29">
        <f t="shared" si="56"/>
        <v>0</v>
      </c>
      <c r="BY74" s="29">
        <f t="shared" si="57"/>
        <v>0</v>
      </c>
      <c r="BZ74" s="29">
        <f t="shared" si="58"/>
        <v>6.6165229399408124E-3</v>
      </c>
      <c r="CA74" s="29">
        <f t="shared" si="59"/>
        <v>1</v>
      </c>
      <c r="CB74" s="29">
        <f t="shared" si="60"/>
        <v>0.91454839284139122</v>
      </c>
      <c r="CC74" s="29">
        <f t="shared" si="61"/>
        <v>2.7541725714457402E-3</v>
      </c>
      <c r="CD74" s="29">
        <f t="shared" si="62"/>
        <v>4.236914114220143E-2</v>
      </c>
      <c r="CE74" s="29">
        <f t="shared" si="63"/>
        <v>9.5342285765187954E-2</v>
      </c>
      <c r="CF74" s="29">
        <f t="shared" si="64"/>
        <v>0</v>
      </c>
      <c r="CG74" s="29">
        <f t="shared" si="65"/>
        <v>0.75897420629013213</v>
      </c>
      <c r="CH74" s="29">
        <f t="shared" si="66"/>
        <v>4.2441340005064429E-2</v>
      </c>
      <c r="CI74" s="29">
        <f t="shared" si="67"/>
        <v>3.2269046401275274E-3</v>
      </c>
      <c r="CJ74" s="29">
        <f t="shared" si="68"/>
        <v>0</v>
      </c>
      <c r="CK74" s="29">
        <f t="shared" si="69"/>
        <v>0</v>
      </c>
      <c r="CL74" s="29">
        <f t="shared" si="70"/>
        <v>3.2237223861861521E-3</v>
      </c>
      <c r="CM74" s="29">
        <f t="shared" si="71"/>
        <v>1.8628801656417366</v>
      </c>
      <c r="CN74" s="29"/>
      <c r="CO74" s="29">
        <f t="shared" si="72"/>
        <v>0.84030901023401383</v>
      </c>
      <c r="CP74" s="29"/>
      <c r="CQ74" s="29">
        <f t="shared" si="73"/>
        <v>1.8290967856827824</v>
      </c>
      <c r="CR74" s="29">
        <f t="shared" si="74"/>
        <v>5.5083451428914803E-3</v>
      </c>
      <c r="CS74" s="29">
        <f t="shared" si="75"/>
        <v>0.1271074234266043</v>
      </c>
      <c r="CT74" s="29">
        <f t="shared" si="76"/>
        <v>9.5342285765187954E-2</v>
      </c>
      <c r="CU74" s="29">
        <f t="shared" si="77"/>
        <v>0</v>
      </c>
      <c r="CV74" s="29">
        <f t="shared" si="78"/>
        <v>0.75897420629013213</v>
      </c>
      <c r="CW74" s="29">
        <f t="shared" si="79"/>
        <v>4.2441340005064429E-2</v>
      </c>
      <c r="CX74" s="29">
        <f t="shared" si="80"/>
        <v>3.2269046401275274E-3</v>
      </c>
      <c r="CY74" s="29">
        <f t="shared" si="81"/>
        <v>0</v>
      </c>
      <c r="CZ74" s="29">
        <f t="shared" si="82"/>
        <v>0</v>
      </c>
      <c r="DA74" s="29">
        <f t="shared" si="83"/>
        <v>9.6711671585584559E-3</v>
      </c>
      <c r="DB74" s="29">
        <f t="shared" si="84"/>
        <v>2.8713684581113483</v>
      </c>
      <c r="DC74" s="29">
        <f t="shared" si="85"/>
        <v>2.0895959844688545</v>
      </c>
      <c r="DD74" s="29">
        <f t="shared" si="86"/>
        <v>1.9110366492838156</v>
      </c>
      <c r="DE74" s="29">
        <f t="shared" si="87"/>
        <v>5.7551079458272782E-3</v>
      </c>
      <c r="DF74" s="29">
        <f t="shared" si="88"/>
        <v>0.1770687743922765</v>
      </c>
      <c r="DG74" s="29">
        <f t="shared" si="89"/>
        <v>1.9167917572296429</v>
      </c>
      <c r="DH74" s="29">
        <f t="shared" si="90"/>
        <v>8.8963350716184442E-2</v>
      </c>
      <c r="DI74" s="29">
        <f t="shared" si="91"/>
        <v>8.8105423676092059E-2</v>
      </c>
      <c r="DJ74" s="29">
        <f t="shared" si="92"/>
        <v>0.19922685748501878</v>
      </c>
      <c r="DK74" s="29">
        <f t="shared" si="93"/>
        <v>0</v>
      </c>
      <c r="DL74" s="29">
        <f t="shared" si="94"/>
        <v>1.5859494537792962</v>
      </c>
      <c r="DM74" s="29">
        <f t="shared" si="95"/>
        <v>8.8685253650059984E-2</v>
      </c>
      <c r="DN74" s="29">
        <f t="shared" si="96"/>
        <v>1.3485853956548791E-2</v>
      </c>
      <c r="DO74" s="29">
        <f t="shared" si="97"/>
        <v>0</v>
      </c>
      <c r="DP74" s="29">
        <f t="shared" si="98"/>
        <v>0</v>
      </c>
      <c r="DQ74" s="29">
        <f t="shared" si="99"/>
        <v>1.3472554706433874E-2</v>
      </c>
      <c r="DR74" s="31">
        <f t="shared" si="100"/>
        <v>3.9946805051992769</v>
      </c>
      <c r="DS74" s="29"/>
      <c r="DT74" s="29">
        <f t="shared" si="101"/>
        <v>1.3485853956548791E-2</v>
      </c>
      <c r="DU74" s="29">
        <f t="shared" si="102"/>
        <v>5.7551079458272782E-3</v>
      </c>
      <c r="DV74" s="29">
        <f t="shared" si="103"/>
        <v>1.3472554706433874E-2</v>
      </c>
      <c r="DW74" s="31">
        <f t="shared" si="104"/>
        <v>6.1147015013109395E-2</v>
      </c>
      <c r="DX74" s="29">
        <f t="shared" si="105"/>
        <v>8.8685253650059984E-2</v>
      </c>
      <c r="DY74" s="29">
        <f t="shared" si="106"/>
        <v>0.81479446732765914</v>
      </c>
      <c r="DZ74" s="29">
        <f t="shared" si="107"/>
        <v>0.99734025259963843</v>
      </c>
      <c r="EA74" s="29">
        <f t="shared" si="108"/>
        <v>4.6762067877422586</v>
      </c>
      <c r="EB74" s="29">
        <f t="shared" si="109"/>
        <v>3.2788624623711842</v>
      </c>
      <c r="EC74" s="29"/>
      <c r="ED74" s="29"/>
      <c r="EE74" s="29">
        <f t="shared" si="110"/>
        <v>0.45539831824398957</v>
      </c>
      <c r="EF74" s="29">
        <f t="shared" si="111"/>
        <v>0.25962856464409628</v>
      </c>
      <c r="EG74" s="29">
        <f t="shared" si="112"/>
        <v>-0.86721203892677723</v>
      </c>
      <c r="EH74" s="29">
        <f t="shared" si="113"/>
        <v>4.612411516720182</v>
      </c>
      <c r="EI74" s="29" t="e">
        <f>125.9*1000/8.3144+(#REF!*10^9-10^5)*6.5*(10^-6)/8.3144</f>
        <v>#REF!</v>
      </c>
      <c r="EJ74" s="29">
        <f t="shared" si="114"/>
        <v>10.782961394702998</v>
      </c>
      <c r="EK74" s="29" t="e">
        <f t="shared" si="115"/>
        <v>#REF!</v>
      </c>
      <c r="EL74" s="29" t="e">
        <f>#REF!</f>
        <v>#REF!</v>
      </c>
      <c r="EM74" s="29" t="e">
        <f>1/(0.000407-0.0000329*#REF!+0.00001202*P74+0.000056662*EA74-0.000306214*BT74-0.0006176*BW74+0.00018946*BT74/(BT74+BR74)+0.00025746*DJ74)</f>
        <v>#REF!</v>
      </c>
      <c r="EN74" s="29"/>
      <c r="EO74" s="29" t="e">
        <f t="shared" si="116"/>
        <v>#REF!</v>
      </c>
      <c r="EP74" s="29" t="e">
        <f>#REF!</f>
        <v>#REF!</v>
      </c>
      <c r="EQ74" s="31" t="e">
        <f t="shared" si="117"/>
        <v>#REF!</v>
      </c>
      <c r="ER74" s="31" t="e">
        <f>2064.1+31.52*DF74-12.28*DM74-289.6*DQ74+1.544*LN(DQ74)-177.24*(DF74-0.17145)^2-371.87*(DF74-0.17145)*(DM74-0.07365)+0.321067*#REF!-343.43*LN(#REF!)</f>
        <v>#REF!</v>
      </c>
      <c r="ES74" s="31" t="e">
        <f t="shared" si="118"/>
        <v>#REF!</v>
      </c>
      <c r="ET74" s="31">
        <f t="shared" si="119"/>
        <v>0.36323181797154819</v>
      </c>
      <c r="EU74" s="31" t="e">
        <f>(5573.8+587.9*#REF!-61*#REF!^2)/(5.3-0.633*LN(ET74)-3.97*EF74+0.06*EG74+24.7*BU74^2+0.081*P74+0.156*#REF!)</f>
        <v>#REF!</v>
      </c>
    </row>
    <row r="75" spans="4:151">
      <c r="D75">
        <v>42.66</v>
      </c>
      <c r="E75">
        <v>0.66</v>
      </c>
      <c r="F75">
        <v>9.36</v>
      </c>
      <c r="G75">
        <v>20.48</v>
      </c>
      <c r="H75">
        <v>0.28000000000000003</v>
      </c>
      <c r="I75">
        <v>13.96</v>
      </c>
      <c r="J75">
        <v>11.13</v>
      </c>
      <c r="K75">
        <v>0.11</v>
      </c>
      <c r="L75">
        <v>0.04</v>
      </c>
      <c r="M75" s="30">
        <v>0</v>
      </c>
      <c r="N75">
        <v>0.33</v>
      </c>
      <c r="O75">
        <v>0</v>
      </c>
      <c r="P75">
        <v>0</v>
      </c>
      <c r="S75">
        <v>54.95</v>
      </c>
      <c r="T75">
        <v>0.22</v>
      </c>
      <c r="U75">
        <v>4.32</v>
      </c>
      <c r="V75">
        <v>6.85</v>
      </c>
      <c r="W75">
        <v>0</v>
      </c>
      <c r="X75">
        <v>30.59</v>
      </c>
      <c r="Y75">
        <v>2.38</v>
      </c>
      <c r="Z75">
        <v>0.2</v>
      </c>
      <c r="AA75">
        <v>0</v>
      </c>
      <c r="AB75" s="30">
        <v>0</v>
      </c>
      <c r="AC75">
        <v>0.49</v>
      </c>
      <c r="AD75" s="30">
        <v>0</v>
      </c>
      <c r="AF75" s="29">
        <f t="shared" si="15"/>
        <v>0.32856406112867331</v>
      </c>
      <c r="AG75" s="29">
        <f t="shared" si="16"/>
        <v>0.17592469266675764</v>
      </c>
      <c r="AH75" s="7" t="str">
        <f t="shared" si="17"/>
        <v/>
      </c>
      <c r="AI75" s="29" t="str">
        <f t="shared" si="18"/>
        <v/>
      </c>
      <c r="AJ75" s="40" t="e">
        <f t="shared" si="19"/>
        <v>#REF!</v>
      </c>
      <c r="AK75" s="41">
        <f t="shared" ca="1" si="20"/>
        <v>1593.1146061253942</v>
      </c>
      <c r="AL75" s="40">
        <f t="shared" ca="1" si="21"/>
        <v>1489.8016035271376</v>
      </c>
      <c r="AM75" s="94">
        <f t="shared" ca="1" si="22"/>
        <v>1593.1146061253942</v>
      </c>
      <c r="AN75" s="94">
        <f t="shared" ca="1" si="23"/>
        <v>2.3701111497286149</v>
      </c>
      <c r="AO75" s="90">
        <f t="shared" si="24"/>
        <v>1.9663010000000001</v>
      </c>
      <c r="AP75" s="90">
        <f t="shared" si="25"/>
        <v>1.3789538461538462</v>
      </c>
      <c r="AQ75" s="29"/>
      <c r="AR75" s="40" t="e">
        <f t="shared" si="26"/>
        <v>#REF!</v>
      </c>
      <c r="AS75" s="40">
        <f t="shared" ca="1" si="27"/>
        <v>2.3701111497286149</v>
      </c>
      <c r="AT75" s="40">
        <f t="shared" ca="1" si="28"/>
        <v>3.7263777433402367</v>
      </c>
      <c r="AU75" s="64"/>
      <c r="AV75" s="126">
        <f t="shared" si="29"/>
        <v>0.15263936846191567</v>
      </c>
      <c r="AW75" s="29"/>
      <c r="AX75" s="29">
        <f t="shared" si="30"/>
        <v>0.12559992156118716</v>
      </c>
      <c r="AY75" s="29">
        <f t="shared" si="31"/>
        <v>0.82285404366387305</v>
      </c>
      <c r="AZ75" s="29">
        <f t="shared" si="32"/>
        <v>54.855082995133451</v>
      </c>
      <c r="BA75" s="29">
        <f t="shared" si="33"/>
        <v>88.839933835783398</v>
      </c>
      <c r="BB75" s="29">
        <f t="shared" si="34"/>
        <v>0.71000244656257949</v>
      </c>
      <c r="BC75" s="29">
        <f t="shared" si="35"/>
        <v>8.2625177143372218E-3</v>
      </c>
      <c r="BD75" s="29">
        <f t="shared" si="36"/>
        <v>0.18359961161620619</v>
      </c>
      <c r="BE75" s="29">
        <f t="shared" si="37"/>
        <v>0.28505255656511669</v>
      </c>
      <c r="BF75" s="29">
        <f t="shared" si="38"/>
        <v>3.9471365638766524E-3</v>
      </c>
      <c r="BG75" s="29">
        <f t="shared" si="39"/>
        <v>0.34636416867637282</v>
      </c>
      <c r="BH75" s="29">
        <f t="shared" si="40"/>
        <v>0.1984756782589778</v>
      </c>
      <c r="BI75" s="29">
        <f t="shared" si="41"/>
        <v>3.5495951041402797E-3</v>
      </c>
      <c r="BJ75" s="29">
        <f t="shared" si="42"/>
        <v>8.492929636077965E-4</v>
      </c>
      <c r="BK75" s="29">
        <f t="shared" si="43"/>
        <v>0</v>
      </c>
      <c r="BL75" s="29">
        <f t="shared" si="44"/>
        <v>4.3421566834344096E-3</v>
      </c>
      <c r="BM75" s="29">
        <f t="shared" si="45"/>
        <v>0</v>
      </c>
      <c r="BN75" s="29">
        <f t="shared" si="46"/>
        <v>1.7444451607086491</v>
      </c>
      <c r="BO75" s="29">
        <f t="shared" si="47"/>
        <v>0.40700760479862486</v>
      </c>
      <c r="BP75" s="29">
        <f t="shared" si="48"/>
        <v>4.7364731780853032E-3</v>
      </c>
      <c r="BQ75" s="29">
        <f t="shared" si="49"/>
        <v>0.10524814178831635</v>
      </c>
      <c r="BR75" s="29">
        <f t="shared" si="50"/>
        <v>0.16340585705160218</v>
      </c>
      <c r="BS75" s="29">
        <f t="shared" si="51"/>
        <v>2.2626888209390313E-3</v>
      </c>
      <c r="BT75" s="29">
        <f t="shared" si="52"/>
        <v>0.19855262663325496</v>
      </c>
      <c r="BU75" s="29">
        <f t="shared" si="53"/>
        <v>0.11377581980183926</v>
      </c>
      <c r="BV75" s="29">
        <f t="shared" si="54"/>
        <v>2.0347989057439451E-3</v>
      </c>
      <c r="BW75" s="29">
        <f t="shared" si="55"/>
        <v>4.8685563910922069E-4</v>
      </c>
      <c r="BX75" s="29">
        <f t="shared" si="56"/>
        <v>0</v>
      </c>
      <c r="BY75" s="29">
        <f t="shared" si="57"/>
        <v>2.4891333824850577E-3</v>
      </c>
      <c r="BZ75" s="29">
        <f t="shared" si="58"/>
        <v>0</v>
      </c>
      <c r="CA75" s="29">
        <f t="shared" si="59"/>
        <v>1.0000000000000002</v>
      </c>
      <c r="CB75" s="29">
        <f t="shared" si="60"/>
        <v>0.91454839284139122</v>
      </c>
      <c r="CC75" s="29">
        <f t="shared" si="61"/>
        <v>2.7541725714457402E-3</v>
      </c>
      <c r="CD75" s="29">
        <f t="shared" si="62"/>
        <v>4.236914114220143E-2</v>
      </c>
      <c r="CE75" s="29">
        <f t="shared" si="63"/>
        <v>9.5342285765187954E-2</v>
      </c>
      <c r="CF75" s="29">
        <f t="shared" si="64"/>
        <v>0</v>
      </c>
      <c r="CG75" s="29">
        <f t="shared" si="65"/>
        <v>0.75897420629013213</v>
      </c>
      <c r="CH75" s="29">
        <f t="shared" si="66"/>
        <v>4.2441340005064429E-2</v>
      </c>
      <c r="CI75" s="29">
        <f t="shared" si="67"/>
        <v>3.2269046401275274E-3</v>
      </c>
      <c r="CJ75" s="29">
        <f t="shared" si="68"/>
        <v>0</v>
      </c>
      <c r="CK75" s="29">
        <f t="shared" si="69"/>
        <v>0</v>
      </c>
      <c r="CL75" s="29">
        <f t="shared" si="70"/>
        <v>3.2237223861861521E-3</v>
      </c>
      <c r="CM75" s="29">
        <f t="shared" si="71"/>
        <v>1.8628801656417366</v>
      </c>
      <c r="CN75" s="29"/>
      <c r="CO75" s="29">
        <f t="shared" si="72"/>
        <v>0.84030901023401383</v>
      </c>
      <c r="CP75" s="29"/>
      <c r="CQ75" s="29">
        <f t="shared" si="73"/>
        <v>1.8290967856827824</v>
      </c>
      <c r="CR75" s="29">
        <f t="shared" si="74"/>
        <v>5.5083451428914803E-3</v>
      </c>
      <c r="CS75" s="29">
        <f t="shared" si="75"/>
        <v>0.1271074234266043</v>
      </c>
      <c r="CT75" s="29">
        <f t="shared" si="76"/>
        <v>9.5342285765187954E-2</v>
      </c>
      <c r="CU75" s="29">
        <f t="shared" si="77"/>
        <v>0</v>
      </c>
      <c r="CV75" s="29">
        <f t="shared" si="78"/>
        <v>0.75897420629013213</v>
      </c>
      <c r="CW75" s="29">
        <f t="shared" si="79"/>
        <v>4.2441340005064429E-2</v>
      </c>
      <c r="CX75" s="29">
        <f t="shared" si="80"/>
        <v>3.2269046401275274E-3</v>
      </c>
      <c r="CY75" s="29">
        <f t="shared" si="81"/>
        <v>0</v>
      </c>
      <c r="CZ75" s="29">
        <f t="shared" si="82"/>
        <v>0</v>
      </c>
      <c r="DA75" s="29">
        <f t="shared" si="83"/>
        <v>9.6711671585584559E-3</v>
      </c>
      <c r="DB75" s="29">
        <f t="shared" si="84"/>
        <v>2.8713684581113483</v>
      </c>
      <c r="DC75" s="29">
        <f t="shared" si="85"/>
        <v>2.0895959844688545</v>
      </c>
      <c r="DD75" s="29">
        <f t="shared" si="86"/>
        <v>1.9110366492838156</v>
      </c>
      <c r="DE75" s="29">
        <f t="shared" si="87"/>
        <v>5.7551079458272782E-3</v>
      </c>
      <c r="DF75" s="29">
        <f t="shared" si="88"/>
        <v>0.1770687743922765</v>
      </c>
      <c r="DG75" s="29">
        <f t="shared" si="89"/>
        <v>1.9167917572296429</v>
      </c>
      <c r="DH75" s="29">
        <f t="shared" si="90"/>
        <v>8.8963350716184442E-2</v>
      </c>
      <c r="DI75" s="29">
        <f t="shared" si="91"/>
        <v>8.8105423676092059E-2</v>
      </c>
      <c r="DJ75" s="29">
        <f t="shared" si="92"/>
        <v>0.19922685748501878</v>
      </c>
      <c r="DK75" s="29">
        <f t="shared" si="93"/>
        <v>0</v>
      </c>
      <c r="DL75" s="29">
        <f t="shared" si="94"/>
        <v>1.5859494537792962</v>
      </c>
      <c r="DM75" s="29">
        <f t="shared" si="95"/>
        <v>8.8685253650059984E-2</v>
      </c>
      <c r="DN75" s="29">
        <f t="shared" si="96"/>
        <v>1.3485853956548791E-2</v>
      </c>
      <c r="DO75" s="29">
        <f t="shared" si="97"/>
        <v>0</v>
      </c>
      <c r="DP75" s="29">
        <f t="shared" si="98"/>
        <v>0</v>
      </c>
      <c r="DQ75" s="29">
        <f t="shared" si="99"/>
        <v>1.3472554706433874E-2</v>
      </c>
      <c r="DR75" s="31">
        <f t="shared" si="100"/>
        <v>3.9946805051992769</v>
      </c>
      <c r="DS75" s="29"/>
      <c r="DT75" s="29">
        <f t="shared" si="101"/>
        <v>1.3485853956548791E-2</v>
      </c>
      <c r="DU75" s="29">
        <f t="shared" si="102"/>
        <v>5.7551079458272782E-3</v>
      </c>
      <c r="DV75" s="29">
        <f t="shared" si="103"/>
        <v>1.3472554706433874E-2</v>
      </c>
      <c r="DW75" s="31">
        <f t="shared" si="104"/>
        <v>6.1147015013109395E-2</v>
      </c>
      <c r="DX75" s="29">
        <f t="shared" si="105"/>
        <v>8.8685253650059984E-2</v>
      </c>
      <c r="DY75" s="29">
        <f t="shared" si="106"/>
        <v>0.81479446732765914</v>
      </c>
      <c r="DZ75" s="29">
        <f t="shared" si="107"/>
        <v>0.99734025259963843</v>
      </c>
      <c r="EA75" s="29">
        <f t="shared" si="108"/>
        <v>3.6130153907276461</v>
      </c>
      <c r="EB75" s="29">
        <f t="shared" si="109"/>
        <v>3.6173120791706879</v>
      </c>
      <c r="EC75" s="29"/>
      <c r="ED75" s="29"/>
      <c r="EE75" s="29">
        <f t="shared" si="110"/>
        <v>0.40700760479862486</v>
      </c>
      <c r="EF75" s="29">
        <f t="shared" si="111"/>
        <v>0.47799699230763548</v>
      </c>
      <c r="EG75" s="29">
        <f t="shared" si="112"/>
        <v>-0.42246506459525507</v>
      </c>
      <c r="EH75" s="29">
        <f t="shared" si="113"/>
        <v>1.951105264331441</v>
      </c>
      <c r="EI75" s="29" t="e">
        <f>125.9*1000/8.3144+(#REF!*10^9-10^5)*6.5*(10^-6)/8.3144</f>
        <v>#REF!</v>
      </c>
      <c r="EJ75" s="29">
        <f t="shared" si="114"/>
        <v>9.8382096534978913</v>
      </c>
      <c r="EK75" s="29" t="e">
        <f t="shared" si="115"/>
        <v>#REF!</v>
      </c>
      <c r="EL75" s="29" t="e">
        <f>#REF!</f>
        <v>#REF!</v>
      </c>
      <c r="EM75" s="29" t="e">
        <f>1/(0.000407-0.0000329*#REF!+0.00001202*P75+0.000056662*EA75-0.000306214*BT75-0.0006176*BW75+0.00018946*BT75/(BT75+BR75)+0.00025746*DJ75)</f>
        <v>#REF!</v>
      </c>
      <c r="EN75" s="29"/>
      <c r="EO75" s="29" t="e">
        <f t="shared" si="116"/>
        <v>#REF!</v>
      </c>
      <c r="EP75" s="29" t="e">
        <f>#REF!</f>
        <v>#REF!</v>
      </c>
      <c r="EQ75" s="31" t="e">
        <f t="shared" si="117"/>
        <v>#REF!</v>
      </c>
      <c r="ER75" s="31" t="e">
        <f>2064.1+31.52*DF75-12.28*DM75-289.6*DQ75+1.544*LN(DQ75)-177.24*(DF75-0.17145)^2-371.87*(DF75-0.17145)*(DM75-0.07365)+0.321067*#REF!-343.43*LN(#REF!)</f>
        <v>#REF!</v>
      </c>
      <c r="ES75" s="31" t="e">
        <f t="shared" si="118"/>
        <v>#REF!</v>
      </c>
      <c r="ET75" s="31">
        <f t="shared" si="119"/>
        <v>0.54855082995133453</v>
      </c>
      <c r="EU75" s="31" t="e">
        <f>(5573.8+587.9*#REF!-61*#REF!^2)/(5.3-0.633*LN(ET75)-3.97*EF75+0.06*EG75+24.7*BU75^2+0.081*P75+0.156*#REF!)</f>
        <v>#REF!</v>
      </c>
    </row>
    <row r="76" spans="4:151">
      <c r="D76">
        <v>48.64</v>
      </c>
      <c r="E76">
        <v>1.1599999999999999</v>
      </c>
      <c r="F76">
        <v>14.32</v>
      </c>
      <c r="G76">
        <v>9.19</v>
      </c>
      <c r="H76">
        <v>0</v>
      </c>
      <c r="I76">
        <v>13.49</v>
      </c>
      <c r="J76">
        <v>10.19</v>
      </c>
      <c r="K76">
        <v>2.65</v>
      </c>
      <c r="L76">
        <v>0.21</v>
      </c>
      <c r="M76" s="30">
        <v>0</v>
      </c>
      <c r="N76">
        <v>0.15</v>
      </c>
      <c r="O76">
        <v>0</v>
      </c>
      <c r="P76">
        <v>0</v>
      </c>
      <c r="S76">
        <v>54.95</v>
      </c>
      <c r="T76">
        <v>0.22</v>
      </c>
      <c r="U76">
        <v>4.32</v>
      </c>
      <c r="V76">
        <v>6.85</v>
      </c>
      <c r="W76">
        <v>0</v>
      </c>
      <c r="X76">
        <v>30.59</v>
      </c>
      <c r="Y76">
        <v>2.38</v>
      </c>
      <c r="Z76">
        <v>0.2</v>
      </c>
      <c r="AA76">
        <v>0</v>
      </c>
      <c r="AB76" s="30">
        <v>0</v>
      </c>
      <c r="AC76">
        <v>0.49</v>
      </c>
      <c r="AD76" s="30">
        <v>0</v>
      </c>
      <c r="AF76" s="29">
        <f t="shared" si="15"/>
        <v>0.31637084027457596</v>
      </c>
      <c r="AG76" s="29">
        <f t="shared" si="16"/>
        <v>1.233508501553815E-2</v>
      </c>
      <c r="AH76" s="7">
        <f t="shared" ca="1" si="17"/>
        <v>15.747222800275754</v>
      </c>
      <c r="AI76" s="29">
        <f t="shared" ca="1" si="18"/>
        <v>1653.9387838120597</v>
      </c>
      <c r="AJ76" s="40" t="e">
        <f t="shared" si="19"/>
        <v>#REF!</v>
      </c>
      <c r="AK76" s="41">
        <f t="shared" ca="1" si="20"/>
        <v>1380.7887838120598</v>
      </c>
      <c r="AL76" s="40">
        <f t="shared" ca="1" si="21"/>
        <v>1391.0358932050492</v>
      </c>
      <c r="AM76" s="94">
        <f t="shared" ca="1" si="22"/>
        <v>1380.7887838120598</v>
      </c>
      <c r="AN76" s="94">
        <f t="shared" ca="1" si="23"/>
        <v>1.5747222800275753</v>
      </c>
      <c r="AO76" s="90">
        <f t="shared" si="24"/>
        <v>1.4882673407821225</v>
      </c>
      <c r="AP76" s="90">
        <f t="shared" si="25"/>
        <v>0.87043128491620114</v>
      </c>
      <c r="AQ76" s="29"/>
      <c r="AR76" s="40" t="e">
        <f t="shared" si="26"/>
        <v>#REF!</v>
      </c>
      <c r="AS76" s="40">
        <f t="shared" ca="1" si="27"/>
        <v>1.5747222800275753</v>
      </c>
      <c r="AT76" s="40">
        <f t="shared" ca="1" si="28"/>
        <v>1.8225769267123106</v>
      </c>
      <c r="AU76" s="64"/>
      <c r="AV76" s="126">
        <f t="shared" si="29"/>
        <v>0.32870592529011411</v>
      </c>
      <c r="AW76" s="29"/>
      <c r="AX76" s="29">
        <f t="shared" si="30"/>
        <v>0.12559992156118716</v>
      </c>
      <c r="AY76" s="29">
        <f t="shared" si="31"/>
        <v>0.38210422112206627</v>
      </c>
      <c r="AZ76" s="29">
        <f t="shared" si="32"/>
        <v>72.350257490606722</v>
      </c>
      <c r="BA76" s="29">
        <f t="shared" si="33"/>
        <v>88.839933835783398</v>
      </c>
      <c r="BB76" s="29">
        <f t="shared" si="34"/>
        <v>0.80952927803103314</v>
      </c>
      <c r="BC76" s="29">
        <f t="shared" si="35"/>
        <v>1.4522000831259357E-2</v>
      </c>
      <c r="BD76" s="29">
        <f t="shared" si="36"/>
        <v>0.28089171349829839</v>
      </c>
      <c r="BE76" s="29">
        <f t="shared" si="37"/>
        <v>0.12791176732585069</v>
      </c>
      <c r="BF76" s="29">
        <f t="shared" si="38"/>
        <v>0</v>
      </c>
      <c r="BG76" s="29">
        <f t="shared" si="39"/>
        <v>0.33470291084844334</v>
      </c>
      <c r="BH76" s="29">
        <f t="shared" si="40"/>
        <v>0.18171313220655735</v>
      </c>
      <c r="BI76" s="29">
        <f t="shared" si="41"/>
        <v>8.5512972963379466E-2</v>
      </c>
      <c r="BJ76" s="29">
        <f t="shared" si="42"/>
        <v>4.458788058940932E-3</v>
      </c>
      <c r="BK76" s="29">
        <f t="shared" si="43"/>
        <v>0</v>
      </c>
      <c r="BL76" s="29">
        <f t="shared" si="44"/>
        <v>1.9737075833792766E-3</v>
      </c>
      <c r="BM76" s="29">
        <f t="shared" si="45"/>
        <v>0</v>
      </c>
      <c r="BN76" s="29">
        <f t="shared" si="46"/>
        <v>1.8412162713471418</v>
      </c>
      <c r="BO76" s="29">
        <f t="shared" si="47"/>
        <v>0.43967093416936515</v>
      </c>
      <c r="BP76" s="29">
        <f t="shared" si="48"/>
        <v>7.8871781969611903E-3</v>
      </c>
      <c r="BQ76" s="29">
        <f t="shared" si="49"/>
        <v>0.15255769670815561</v>
      </c>
      <c r="BR76" s="29">
        <f t="shared" si="50"/>
        <v>6.9471343109662478E-2</v>
      </c>
      <c r="BS76" s="29">
        <f t="shared" si="51"/>
        <v>0</v>
      </c>
      <c r="BT76" s="29">
        <f t="shared" si="52"/>
        <v>0.18178359384340823</v>
      </c>
      <c r="BU76" s="29">
        <f t="shared" si="53"/>
        <v>9.8691900041490171E-2</v>
      </c>
      <c r="BV76" s="29">
        <f t="shared" si="54"/>
        <v>4.6443741723406103E-2</v>
      </c>
      <c r="BW76" s="29">
        <f t="shared" si="55"/>
        <v>2.4216536255562316E-3</v>
      </c>
      <c r="BX76" s="29">
        <f t="shared" si="56"/>
        <v>0</v>
      </c>
      <c r="BY76" s="29">
        <f t="shared" si="57"/>
        <v>1.0719585819949312E-3</v>
      </c>
      <c r="BZ76" s="29">
        <f t="shared" si="58"/>
        <v>0</v>
      </c>
      <c r="CA76" s="29">
        <f t="shared" si="59"/>
        <v>1.0000000000000002</v>
      </c>
      <c r="CB76" s="29">
        <f t="shared" si="60"/>
        <v>0.91454839284139122</v>
      </c>
      <c r="CC76" s="29">
        <f t="shared" si="61"/>
        <v>2.7541725714457402E-3</v>
      </c>
      <c r="CD76" s="29">
        <f t="shared" si="62"/>
        <v>4.236914114220143E-2</v>
      </c>
      <c r="CE76" s="29">
        <f t="shared" si="63"/>
        <v>9.5342285765187954E-2</v>
      </c>
      <c r="CF76" s="29">
        <f t="shared" si="64"/>
        <v>0</v>
      </c>
      <c r="CG76" s="29">
        <f t="shared" si="65"/>
        <v>0.75897420629013213</v>
      </c>
      <c r="CH76" s="29">
        <f t="shared" si="66"/>
        <v>4.2441340005064429E-2</v>
      </c>
      <c r="CI76" s="29">
        <f t="shared" si="67"/>
        <v>3.2269046401275274E-3</v>
      </c>
      <c r="CJ76" s="29">
        <f t="shared" si="68"/>
        <v>0</v>
      </c>
      <c r="CK76" s="29">
        <f t="shared" si="69"/>
        <v>0</v>
      </c>
      <c r="CL76" s="29">
        <f t="shared" si="70"/>
        <v>3.2237223861861521E-3</v>
      </c>
      <c r="CM76" s="29">
        <f t="shared" si="71"/>
        <v>1.8628801656417366</v>
      </c>
      <c r="CN76" s="29"/>
      <c r="CO76" s="29">
        <f t="shared" si="72"/>
        <v>0.84030901023401383</v>
      </c>
      <c r="CP76" s="29"/>
      <c r="CQ76" s="29">
        <f t="shared" si="73"/>
        <v>1.8290967856827824</v>
      </c>
      <c r="CR76" s="29">
        <f t="shared" si="74"/>
        <v>5.5083451428914803E-3</v>
      </c>
      <c r="CS76" s="29">
        <f t="shared" si="75"/>
        <v>0.1271074234266043</v>
      </c>
      <c r="CT76" s="29">
        <f t="shared" si="76"/>
        <v>9.5342285765187954E-2</v>
      </c>
      <c r="CU76" s="29">
        <f t="shared" si="77"/>
        <v>0</v>
      </c>
      <c r="CV76" s="29">
        <f t="shared" si="78"/>
        <v>0.75897420629013213</v>
      </c>
      <c r="CW76" s="29">
        <f t="shared" si="79"/>
        <v>4.2441340005064429E-2</v>
      </c>
      <c r="CX76" s="29">
        <f t="shared" si="80"/>
        <v>3.2269046401275274E-3</v>
      </c>
      <c r="CY76" s="29">
        <f t="shared" si="81"/>
        <v>0</v>
      </c>
      <c r="CZ76" s="29">
        <f t="shared" si="82"/>
        <v>0</v>
      </c>
      <c r="DA76" s="29">
        <f t="shared" si="83"/>
        <v>9.6711671585584559E-3</v>
      </c>
      <c r="DB76" s="29">
        <f t="shared" si="84"/>
        <v>2.8713684581113483</v>
      </c>
      <c r="DC76" s="29">
        <f t="shared" si="85"/>
        <v>2.0895959844688545</v>
      </c>
      <c r="DD76" s="29">
        <f t="shared" si="86"/>
        <v>1.9110366492838156</v>
      </c>
      <c r="DE76" s="29">
        <f t="shared" si="87"/>
        <v>5.7551079458272782E-3</v>
      </c>
      <c r="DF76" s="29">
        <f t="shared" si="88"/>
        <v>0.1770687743922765</v>
      </c>
      <c r="DG76" s="29">
        <f t="shared" si="89"/>
        <v>1.9167917572296429</v>
      </c>
      <c r="DH76" s="29">
        <f t="shared" si="90"/>
        <v>8.8963350716184442E-2</v>
      </c>
      <c r="DI76" s="29">
        <f t="shared" si="91"/>
        <v>8.8105423676092059E-2</v>
      </c>
      <c r="DJ76" s="29">
        <f t="shared" si="92"/>
        <v>0.19922685748501878</v>
      </c>
      <c r="DK76" s="29">
        <f t="shared" si="93"/>
        <v>0</v>
      </c>
      <c r="DL76" s="29">
        <f t="shared" si="94"/>
        <v>1.5859494537792962</v>
      </c>
      <c r="DM76" s="29">
        <f t="shared" si="95"/>
        <v>8.8685253650059984E-2</v>
      </c>
      <c r="DN76" s="29">
        <f t="shared" si="96"/>
        <v>1.3485853956548791E-2</v>
      </c>
      <c r="DO76" s="29">
        <f t="shared" si="97"/>
        <v>0</v>
      </c>
      <c r="DP76" s="29">
        <f t="shared" si="98"/>
        <v>0</v>
      </c>
      <c r="DQ76" s="29">
        <f t="shared" si="99"/>
        <v>1.3472554706433874E-2</v>
      </c>
      <c r="DR76" s="31">
        <f t="shared" si="100"/>
        <v>3.9946805051992769</v>
      </c>
      <c r="DS76" s="29"/>
      <c r="DT76" s="29">
        <f t="shared" si="101"/>
        <v>1.3485853956548791E-2</v>
      </c>
      <c r="DU76" s="29">
        <f t="shared" si="102"/>
        <v>5.7551079458272782E-3</v>
      </c>
      <c r="DV76" s="29">
        <f t="shared" si="103"/>
        <v>1.3472554706433874E-2</v>
      </c>
      <c r="DW76" s="31">
        <f t="shared" si="104"/>
        <v>6.1147015013109395E-2</v>
      </c>
      <c r="DX76" s="29">
        <f t="shared" si="105"/>
        <v>8.8685253650059984E-2</v>
      </c>
      <c r="DY76" s="29">
        <f t="shared" si="106"/>
        <v>0.81479446732765914</v>
      </c>
      <c r="DZ76" s="29">
        <f t="shared" si="107"/>
        <v>0.99734025259963843</v>
      </c>
      <c r="EA76" s="29">
        <f t="shared" si="108"/>
        <v>4.2012123731151485</v>
      </c>
      <c r="EB76" s="29">
        <f t="shared" si="109"/>
        <v>3.1689664776115962</v>
      </c>
      <c r="EC76" s="29"/>
      <c r="ED76" s="29"/>
      <c r="EE76" s="29">
        <f t="shared" si="110"/>
        <v>0.43967093416936515</v>
      </c>
      <c r="EF76" s="29">
        <f t="shared" si="111"/>
        <v>0.34994683699456086</v>
      </c>
      <c r="EG76" s="29">
        <f t="shared" si="112"/>
        <v>-0.6347929482038891</v>
      </c>
      <c r="EH76" s="29">
        <f t="shared" si="113"/>
        <v>2.4119198433710398</v>
      </c>
      <c r="EI76" s="29" t="e">
        <f>125.9*1000/8.3144+(#REF!*10^9-10^5)*6.5*(10^-6)/8.3144</f>
        <v>#REF!</v>
      </c>
      <c r="EJ76" s="29">
        <f t="shared" si="114"/>
        <v>9.8509452172488725</v>
      </c>
      <c r="EK76" s="29" t="e">
        <f t="shared" si="115"/>
        <v>#REF!</v>
      </c>
      <c r="EL76" s="29" t="e">
        <f>#REF!</f>
        <v>#REF!</v>
      </c>
      <c r="EM76" s="29" t="e">
        <f>1/(0.000407-0.0000329*#REF!+0.00001202*P76+0.000056662*EA76-0.000306214*BT76-0.0006176*BW76+0.00018946*BT76/(BT76+BR76)+0.00025746*DJ76)</f>
        <v>#REF!</v>
      </c>
      <c r="EN76" s="29"/>
      <c r="EO76" s="29" t="e">
        <f t="shared" si="116"/>
        <v>#REF!</v>
      </c>
      <c r="EP76" s="29" t="e">
        <f>#REF!</f>
        <v>#REF!</v>
      </c>
      <c r="EQ76" s="31" t="e">
        <f t="shared" si="117"/>
        <v>#REF!</v>
      </c>
      <c r="ER76" s="31" t="e">
        <f>2064.1+31.52*DF76-12.28*DM76-289.6*DQ76+1.544*LN(DQ76)-177.24*(DF76-0.17145)^2-371.87*(DF76-0.17145)*(DM76-0.07365)+0.321067*#REF!-343.43*LN(#REF!)</f>
        <v>#REF!</v>
      </c>
      <c r="ES76" s="31" t="e">
        <f t="shared" si="118"/>
        <v>#REF!</v>
      </c>
      <c r="ET76" s="31">
        <f t="shared" si="119"/>
        <v>0.72350257490606718</v>
      </c>
      <c r="EU76" s="31" t="e">
        <f>(5573.8+587.9*#REF!-61*#REF!^2)/(5.3-0.633*LN(ET76)-3.97*EF76+0.06*EG76+24.7*BU76^2+0.081*P76+0.156*#REF!)</f>
        <v>#REF!</v>
      </c>
    </row>
    <row r="77" spans="4:151">
      <c r="D77">
        <v>48.52</v>
      </c>
      <c r="E77">
        <v>1.54</v>
      </c>
      <c r="F77">
        <v>17.72</v>
      </c>
      <c r="G77">
        <v>8.67</v>
      </c>
      <c r="H77">
        <v>0</v>
      </c>
      <c r="I77">
        <v>10.37</v>
      </c>
      <c r="J77">
        <v>9.43</v>
      </c>
      <c r="K77">
        <v>3</v>
      </c>
      <c r="L77">
        <v>0.28000000000000003</v>
      </c>
      <c r="M77" s="30">
        <v>0</v>
      </c>
      <c r="N77">
        <v>7.0000000000000007E-2</v>
      </c>
      <c r="O77">
        <v>0</v>
      </c>
      <c r="P77">
        <v>0</v>
      </c>
      <c r="S77">
        <v>54.95</v>
      </c>
      <c r="T77">
        <v>0.22</v>
      </c>
      <c r="U77">
        <v>4.32</v>
      </c>
      <c r="V77">
        <v>6.85</v>
      </c>
      <c r="W77">
        <v>0</v>
      </c>
      <c r="X77">
        <v>30.59</v>
      </c>
      <c r="Y77">
        <v>2.38</v>
      </c>
      <c r="Z77">
        <v>0.2</v>
      </c>
      <c r="AA77">
        <v>0</v>
      </c>
      <c r="AB77" s="30">
        <v>0</v>
      </c>
      <c r="AC77">
        <v>0.49</v>
      </c>
      <c r="AD77" s="30">
        <v>0</v>
      </c>
      <c r="AF77" s="29">
        <f t="shared" si="15"/>
        <v>0.3152480771833841</v>
      </c>
      <c r="AG77" s="29">
        <f t="shared" si="16"/>
        <v>4.7410965221894696E-2</v>
      </c>
      <c r="AH77" s="7">
        <f t="shared" ca="1" si="17"/>
        <v>10.794871175925412</v>
      </c>
      <c r="AI77" s="29">
        <f t="shared" ca="1" si="18"/>
        <v>1579.5320868209587</v>
      </c>
      <c r="AJ77" s="40" t="e">
        <f t="shared" si="19"/>
        <v>#REF!</v>
      </c>
      <c r="AK77" s="41">
        <f t="shared" ca="1" si="20"/>
        <v>1306.3820868209586</v>
      </c>
      <c r="AL77" s="40">
        <f t="shared" ca="1" si="21"/>
        <v>1310.1808283058949</v>
      </c>
      <c r="AM77" s="94">
        <f t="shared" ca="1" si="22"/>
        <v>1306.3820868209586</v>
      </c>
      <c r="AN77" s="94">
        <f t="shared" ca="1" si="23"/>
        <v>1.0794871175925411</v>
      </c>
      <c r="AO77" s="90">
        <f t="shared" si="24"/>
        <v>1.0027892189616252</v>
      </c>
      <c r="AP77" s="90">
        <f t="shared" si="25"/>
        <v>0.68630338600451457</v>
      </c>
      <c r="AQ77" s="29"/>
      <c r="AR77" s="40" t="e">
        <f t="shared" si="26"/>
        <v>#REF!</v>
      </c>
      <c r="AS77" s="40">
        <f t="shared" ca="1" si="27"/>
        <v>1.0794871175925411</v>
      </c>
      <c r="AT77" s="40">
        <f t="shared" ca="1" si="28"/>
        <v>1.3363301978633735</v>
      </c>
      <c r="AU77" s="64"/>
      <c r="AV77" s="126">
        <f t="shared" si="29"/>
        <v>0.2678371119614894</v>
      </c>
      <c r="AW77" s="29"/>
      <c r="AX77" s="29">
        <f t="shared" si="30"/>
        <v>0.12559992156118716</v>
      </c>
      <c r="AY77" s="29">
        <f t="shared" si="31"/>
        <v>0.46894144221225914</v>
      </c>
      <c r="AZ77" s="29">
        <f t="shared" si="32"/>
        <v>68.072771409597038</v>
      </c>
      <c r="BA77" s="29">
        <f t="shared" si="33"/>
        <v>88.839933835783398</v>
      </c>
      <c r="BB77" s="29">
        <f t="shared" si="34"/>
        <v>0.80753208408852239</v>
      </c>
      <c r="BC77" s="29">
        <f t="shared" si="35"/>
        <v>1.9279208000120184E-2</v>
      </c>
      <c r="BD77" s="29">
        <f t="shared" si="36"/>
        <v>0.34758388011102281</v>
      </c>
      <c r="BE77" s="29">
        <f t="shared" si="37"/>
        <v>0.12067410475681453</v>
      </c>
      <c r="BF77" s="29">
        <f t="shared" si="38"/>
        <v>0</v>
      </c>
      <c r="BG77" s="29">
        <f t="shared" si="39"/>
        <v>0.25729200782048606</v>
      </c>
      <c r="BH77" s="29">
        <f t="shared" si="40"/>
        <v>0.16816043539821746</v>
      </c>
      <c r="BI77" s="29">
        <f t="shared" si="41"/>
        <v>9.6807139203825818E-2</v>
      </c>
      <c r="BJ77" s="29">
        <f t="shared" si="42"/>
        <v>5.9450507452545763E-3</v>
      </c>
      <c r="BK77" s="29">
        <f t="shared" si="43"/>
        <v>0</v>
      </c>
      <c r="BL77" s="29">
        <f t="shared" si="44"/>
        <v>9.210635389103293E-4</v>
      </c>
      <c r="BM77" s="29">
        <f t="shared" si="45"/>
        <v>0</v>
      </c>
      <c r="BN77" s="29">
        <f t="shared" si="46"/>
        <v>1.824194973663174</v>
      </c>
      <c r="BO77" s="29">
        <f t="shared" si="47"/>
        <v>0.44267860384842178</v>
      </c>
      <c r="BP77" s="29">
        <f t="shared" si="48"/>
        <v>1.0568611512729652E-2</v>
      </c>
      <c r="BQ77" s="29">
        <f t="shared" si="49"/>
        <v>0.19054097019741156</v>
      </c>
      <c r="BR77" s="29">
        <f t="shared" si="50"/>
        <v>6.61519774470644E-2</v>
      </c>
      <c r="BS77" s="29">
        <f t="shared" si="51"/>
        <v>0</v>
      </c>
      <c r="BT77" s="29">
        <f t="shared" si="52"/>
        <v>0.14104413811853503</v>
      </c>
      <c r="BU77" s="29">
        <f t="shared" si="53"/>
        <v>9.2183367362609125E-2</v>
      </c>
      <c r="BV77" s="29">
        <f t="shared" si="54"/>
        <v>5.306841680932109E-2</v>
      </c>
      <c r="BW77" s="29">
        <f t="shared" si="55"/>
        <v>3.2589996305692551E-3</v>
      </c>
      <c r="BX77" s="29">
        <f t="shared" si="56"/>
        <v>0</v>
      </c>
      <c r="BY77" s="29">
        <f t="shared" si="57"/>
        <v>5.0491507333820659E-4</v>
      </c>
      <c r="BZ77" s="29">
        <f t="shared" si="58"/>
        <v>0</v>
      </c>
      <c r="CA77" s="29">
        <f t="shared" si="59"/>
        <v>1</v>
      </c>
      <c r="CB77" s="29">
        <f t="shared" si="60"/>
        <v>0.91454839284139122</v>
      </c>
      <c r="CC77" s="29">
        <f t="shared" si="61"/>
        <v>2.7541725714457402E-3</v>
      </c>
      <c r="CD77" s="29">
        <f t="shared" si="62"/>
        <v>4.236914114220143E-2</v>
      </c>
      <c r="CE77" s="29">
        <f t="shared" si="63"/>
        <v>9.5342285765187954E-2</v>
      </c>
      <c r="CF77" s="29">
        <f t="shared" si="64"/>
        <v>0</v>
      </c>
      <c r="CG77" s="29">
        <f t="shared" si="65"/>
        <v>0.75897420629013213</v>
      </c>
      <c r="CH77" s="29">
        <f t="shared" si="66"/>
        <v>4.2441340005064429E-2</v>
      </c>
      <c r="CI77" s="29">
        <f t="shared" si="67"/>
        <v>3.2269046401275274E-3</v>
      </c>
      <c r="CJ77" s="29">
        <f t="shared" si="68"/>
        <v>0</v>
      </c>
      <c r="CK77" s="29">
        <f t="shared" si="69"/>
        <v>0</v>
      </c>
      <c r="CL77" s="29">
        <f t="shared" si="70"/>
        <v>3.2237223861861521E-3</v>
      </c>
      <c r="CM77" s="29">
        <f t="shared" si="71"/>
        <v>1.8628801656417366</v>
      </c>
      <c r="CN77" s="29"/>
      <c r="CO77" s="29">
        <f t="shared" si="72"/>
        <v>0.84030901023401383</v>
      </c>
      <c r="CP77" s="29"/>
      <c r="CQ77" s="29">
        <f t="shared" si="73"/>
        <v>1.8290967856827824</v>
      </c>
      <c r="CR77" s="29">
        <f t="shared" si="74"/>
        <v>5.5083451428914803E-3</v>
      </c>
      <c r="CS77" s="29">
        <f t="shared" si="75"/>
        <v>0.1271074234266043</v>
      </c>
      <c r="CT77" s="29">
        <f t="shared" si="76"/>
        <v>9.5342285765187954E-2</v>
      </c>
      <c r="CU77" s="29">
        <f t="shared" si="77"/>
        <v>0</v>
      </c>
      <c r="CV77" s="29">
        <f t="shared" si="78"/>
        <v>0.75897420629013213</v>
      </c>
      <c r="CW77" s="29">
        <f t="shared" si="79"/>
        <v>4.2441340005064429E-2</v>
      </c>
      <c r="CX77" s="29">
        <f t="shared" si="80"/>
        <v>3.2269046401275274E-3</v>
      </c>
      <c r="CY77" s="29">
        <f t="shared" si="81"/>
        <v>0</v>
      </c>
      <c r="CZ77" s="29">
        <f t="shared" si="82"/>
        <v>0</v>
      </c>
      <c r="DA77" s="29">
        <f t="shared" si="83"/>
        <v>9.6711671585584559E-3</v>
      </c>
      <c r="DB77" s="29">
        <f t="shared" si="84"/>
        <v>2.8713684581113483</v>
      </c>
      <c r="DC77" s="29">
        <f t="shared" si="85"/>
        <v>2.0895959844688545</v>
      </c>
      <c r="DD77" s="29">
        <f t="shared" si="86"/>
        <v>1.9110366492838156</v>
      </c>
      <c r="DE77" s="29">
        <f t="shared" si="87"/>
        <v>5.7551079458272782E-3</v>
      </c>
      <c r="DF77" s="29">
        <f t="shared" si="88"/>
        <v>0.1770687743922765</v>
      </c>
      <c r="DG77" s="29">
        <f t="shared" si="89"/>
        <v>1.9167917572296429</v>
      </c>
      <c r="DH77" s="29">
        <f t="shared" si="90"/>
        <v>8.8963350716184442E-2</v>
      </c>
      <c r="DI77" s="29">
        <f t="shared" si="91"/>
        <v>8.8105423676092059E-2</v>
      </c>
      <c r="DJ77" s="29">
        <f t="shared" si="92"/>
        <v>0.19922685748501878</v>
      </c>
      <c r="DK77" s="29">
        <f t="shared" si="93"/>
        <v>0</v>
      </c>
      <c r="DL77" s="29">
        <f t="shared" si="94"/>
        <v>1.5859494537792962</v>
      </c>
      <c r="DM77" s="29">
        <f t="shared" si="95"/>
        <v>8.8685253650059984E-2</v>
      </c>
      <c r="DN77" s="29">
        <f t="shared" si="96"/>
        <v>1.3485853956548791E-2</v>
      </c>
      <c r="DO77" s="29">
        <f t="shared" si="97"/>
        <v>0</v>
      </c>
      <c r="DP77" s="29">
        <f t="shared" si="98"/>
        <v>0</v>
      </c>
      <c r="DQ77" s="29">
        <f t="shared" si="99"/>
        <v>1.3472554706433874E-2</v>
      </c>
      <c r="DR77" s="31">
        <f t="shared" si="100"/>
        <v>3.9946805051992769</v>
      </c>
      <c r="DS77" s="29"/>
      <c r="DT77" s="29">
        <f t="shared" si="101"/>
        <v>1.3485853956548791E-2</v>
      </c>
      <c r="DU77" s="29">
        <f t="shared" si="102"/>
        <v>5.7551079458272782E-3</v>
      </c>
      <c r="DV77" s="29">
        <f t="shared" si="103"/>
        <v>1.3472554706433874E-2</v>
      </c>
      <c r="DW77" s="31">
        <f t="shared" si="104"/>
        <v>6.1147015013109395E-2</v>
      </c>
      <c r="DX77" s="29">
        <f t="shared" si="105"/>
        <v>8.8685253650059984E-2</v>
      </c>
      <c r="DY77" s="29">
        <f t="shared" si="106"/>
        <v>0.81479446732765914</v>
      </c>
      <c r="DZ77" s="29">
        <f t="shared" si="107"/>
        <v>0.99734025259963843</v>
      </c>
      <c r="EA77" s="29">
        <f t="shared" si="108"/>
        <v>4.573182190116575</v>
      </c>
      <c r="EB77" s="29">
        <f t="shared" si="109"/>
        <v>2.9103026370499947</v>
      </c>
      <c r="EC77" s="29"/>
      <c r="ED77" s="29"/>
      <c r="EE77" s="29">
        <f t="shared" si="110"/>
        <v>0.44267860384842178</v>
      </c>
      <c r="EF77" s="29">
        <f t="shared" si="111"/>
        <v>0.29937948292820854</v>
      </c>
      <c r="EG77" s="29">
        <f t="shared" si="112"/>
        <v>-0.81423590752539798</v>
      </c>
      <c r="EH77" s="29">
        <f t="shared" si="113"/>
        <v>3.0256399824346194</v>
      </c>
      <c r="EI77" s="29" t="e">
        <f>125.9*1000/8.3144+(#REF!*10^9-10^5)*6.5*(10^-6)/8.3144</f>
        <v>#REF!</v>
      </c>
      <c r="EJ77" s="29">
        <f t="shared" si="114"/>
        <v>10.171648739303063</v>
      </c>
      <c r="EK77" s="29" t="e">
        <f t="shared" si="115"/>
        <v>#REF!</v>
      </c>
      <c r="EL77" s="29" t="e">
        <f>#REF!</f>
        <v>#REF!</v>
      </c>
      <c r="EM77" s="29" t="e">
        <f>1/(0.000407-0.0000329*#REF!+0.00001202*P77+0.000056662*EA77-0.000306214*BT77-0.0006176*BW77+0.00018946*BT77/(BT77+BR77)+0.00025746*DJ77)</f>
        <v>#REF!</v>
      </c>
      <c r="EN77" s="29"/>
      <c r="EO77" s="29" t="e">
        <f t="shared" si="116"/>
        <v>#REF!</v>
      </c>
      <c r="EP77" s="29" t="e">
        <f>#REF!</f>
        <v>#REF!</v>
      </c>
      <c r="EQ77" s="31" t="e">
        <f t="shared" si="117"/>
        <v>#REF!</v>
      </c>
      <c r="ER77" s="31" t="e">
        <f>2064.1+31.52*DF77-12.28*DM77-289.6*DQ77+1.544*LN(DQ77)-177.24*(DF77-0.17145)^2-371.87*(DF77-0.17145)*(DM77-0.07365)+0.321067*#REF!-343.43*LN(#REF!)</f>
        <v>#REF!</v>
      </c>
      <c r="ES77" s="31" t="e">
        <f t="shared" si="118"/>
        <v>#REF!</v>
      </c>
      <c r="ET77" s="31">
        <f t="shared" si="119"/>
        <v>0.68072771409597055</v>
      </c>
      <c r="EU77" s="31" t="e">
        <f>(5573.8+587.9*#REF!-61*#REF!^2)/(5.3-0.633*LN(ET77)-3.97*EF77+0.06*EG77+24.7*BU77^2+0.081*P77+0.156*#REF!)</f>
        <v>#REF!</v>
      </c>
    </row>
    <row r="78" spans="4:151">
      <c r="D78">
        <v>49.09</v>
      </c>
      <c r="E78">
        <v>2.1800000000000002</v>
      </c>
      <c r="F78">
        <v>19.3</v>
      </c>
      <c r="G78">
        <v>8.24</v>
      </c>
      <c r="H78">
        <v>0</v>
      </c>
      <c r="I78">
        <v>7.29</v>
      </c>
      <c r="J78">
        <v>5.95</v>
      </c>
      <c r="K78">
        <v>7.04</v>
      </c>
      <c r="L78">
        <v>0.88</v>
      </c>
      <c r="M78" s="30">
        <v>0</v>
      </c>
      <c r="N78">
        <v>0.03</v>
      </c>
      <c r="O78">
        <v>0</v>
      </c>
      <c r="P78">
        <v>0</v>
      </c>
      <c r="S78">
        <v>54.95</v>
      </c>
      <c r="T78">
        <v>0.22</v>
      </c>
      <c r="U78">
        <v>4.32</v>
      </c>
      <c r="V78">
        <v>6.85</v>
      </c>
      <c r="W78">
        <v>0</v>
      </c>
      <c r="X78">
        <v>30.59</v>
      </c>
      <c r="Y78">
        <v>2.38</v>
      </c>
      <c r="Z78">
        <v>0.2</v>
      </c>
      <c r="AA78">
        <v>0</v>
      </c>
      <c r="AB78" s="30">
        <v>0</v>
      </c>
      <c r="AC78">
        <v>0.49</v>
      </c>
      <c r="AD78" s="30">
        <v>0</v>
      </c>
      <c r="AF78" s="29">
        <f t="shared" si="15"/>
        <v>0.31747231002899279</v>
      </c>
      <c r="AG78" s="29">
        <f t="shared" si="16"/>
        <v>0.11936002319117223</v>
      </c>
      <c r="AH78" s="7" t="str">
        <f t="shared" si="17"/>
        <v/>
      </c>
      <c r="AI78" s="29" t="str">
        <f t="shared" si="18"/>
        <v/>
      </c>
      <c r="AJ78" s="40" t="e">
        <f t="shared" si="19"/>
        <v>#REF!</v>
      </c>
      <c r="AK78" s="41">
        <f t="shared" ca="1" si="20"/>
        <v>1258.883150703522</v>
      </c>
      <c r="AL78" s="40">
        <f t="shared" ca="1" si="21"/>
        <v>1238.9218291426885</v>
      </c>
      <c r="AM78" s="94">
        <f t="shared" ca="1" si="22"/>
        <v>1258.883150703522</v>
      </c>
      <c r="AN78" s="94">
        <f t="shared" ca="1" si="23"/>
        <v>1.0743317845913487</v>
      </c>
      <c r="AO78" s="90">
        <f t="shared" si="24"/>
        <v>1.1434716269430052</v>
      </c>
      <c r="AP78" s="90">
        <f t="shared" si="25"/>
        <v>0.62281658031088072</v>
      </c>
      <c r="AQ78" s="29"/>
      <c r="AR78" s="40" t="e">
        <f t="shared" si="26"/>
        <v>#REF!</v>
      </c>
      <c r="AS78" s="40">
        <f t="shared" ca="1" si="27"/>
        <v>1.0743317845913487</v>
      </c>
      <c r="AT78" s="40">
        <f t="shared" ca="1" si="28"/>
        <v>1.0834515756511174</v>
      </c>
      <c r="AU78" s="64"/>
      <c r="AV78" s="126">
        <f t="shared" si="29"/>
        <v>0.19811228683782056</v>
      </c>
      <c r="AW78" s="29"/>
      <c r="AX78" s="29">
        <f t="shared" si="30"/>
        <v>0.12559992156118716</v>
      </c>
      <c r="AY78" s="29">
        <f t="shared" si="31"/>
        <v>0.63398350282032856</v>
      </c>
      <c r="AZ78" s="29">
        <f t="shared" si="32"/>
        <v>61.196346010682532</v>
      </c>
      <c r="BA78" s="29">
        <f t="shared" si="33"/>
        <v>88.839933835783398</v>
      </c>
      <c r="BB78" s="29">
        <f t="shared" si="34"/>
        <v>0.81701875531544854</v>
      </c>
      <c r="BC78" s="29">
        <f t="shared" si="35"/>
        <v>2.7291346389780521E-2</v>
      </c>
      <c r="BD78" s="29">
        <f t="shared" si="36"/>
        <v>0.37857612224281834</v>
      </c>
      <c r="BE78" s="29">
        <f t="shared" si="37"/>
        <v>0.11468911455549617</v>
      </c>
      <c r="BF78" s="29">
        <f t="shared" si="38"/>
        <v>0</v>
      </c>
      <c r="BG78" s="29">
        <f t="shared" si="39"/>
        <v>0.18087355226724625</v>
      </c>
      <c r="BH78" s="29">
        <f t="shared" si="40"/>
        <v>0.10610335001266108</v>
      </c>
      <c r="BI78" s="29">
        <f t="shared" si="41"/>
        <v>0.2271740866649779</v>
      </c>
      <c r="BJ78" s="29">
        <f t="shared" si="42"/>
        <v>1.8684445199371524E-2</v>
      </c>
      <c r="BK78" s="29">
        <f t="shared" si="43"/>
        <v>0</v>
      </c>
      <c r="BL78" s="29">
        <f t="shared" si="44"/>
        <v>3.9474151667585536E-4</v>
      </c>
      <c r="BM78" s="29">
        <f t="shared" si="45"/>
        <v>0</v>
      </c>
      <c r="BN78" s="29">
        <f t="shared" si="46"/>
        <v>1.8708055141644762</v>
      </c>
      <c r="BO78" s="29">
        <f t="shared" si="47"/>
        <v>0.43672030530674311</v>
      </c>
      <c r="BP78" s="29">
        <f t="shared" si="48"/>
        <v>1.458801900205493E-2</v>
      </c>
      <c r="BQ78" s="29">
        <f t="shared" si="49"/>
        <v>0.20235995638055135</v>
      </c>
      <c r="BR78" s="29">
        <f t="shared" si="50"/>
        <v>6.1304669933431151E-2</v>
      </c>
      <c r="BS78" s="29">
        <f t="shared" si="51"/>
        <v>0</v>
      </c>
      <c r="BT78" s="29">
        <f t="shared" si="52"/>
        <v>9.6682178290471044E-2</v>
      </c>
      <c r="BU78" s="29">
        <f t="shared" si="53"/>
        <v>5.6715328883370372E-2</v>
      </c>
      <c r="BV78" s="29">
        <f t="shared" si="54"/>
        <v>0.12143116157450312</v>
      </c>
      <c r="BW78" s="29">
        <f t="shared" si="55"/>
        <v>9.987379798651181E-3</v>
      </c>
      <c r="BX78" s="29">
        <f t="shared" si="56"/>
        <v>0</v>
      </c>
      <c r="BY78" s="29">
        <f t="shared" si="57"/>
        <v>2.1100083022374005E-4</v>
      </c>
      <c r="BZ78" s="29">
        <f t="shared" si="58"/>
        <v>0</v>
      </c>
      <c r="CA78" s="29">
        <f t="shared" si="59"/>
        <v>1.0000000000000002</v>
      </c>
      <c r="CB78" s="29">
        <f t="shared" si="60"/>
        <v>0.91454839284139122</v>
      </c>
      <c r="CC78" s="29">
        <f t="shared" si="61"/>
        <v>2.7541725714457402E-3</v>
      </c>
      <c r="CD78" s="29">
        <f t="shared" si="62"/>
        <v>4.236914114220143E-2</v>
      </c>
      <c r="CE78" s="29">
        <f t="shared" si="63"/>
        <v>9.5342285765187954E-2</v>
      </c>
      <c r="CF78" s="29">
        <f t="shared" si="64"/>
        <v>0</v>
      </c>
      <c r="CG78" s="29">
        <f t="shared" si="65"/>
        <v>0.75897420629013213</v>
      </c>
      <c r="CH78" s="29">
        <f t="shared" si="66"/>
        <v>4.2441340005064429E-2</v>
      </c>
      <c r="CI78" s="29">
        <f t="shared" si="67"/>
        <v>3.2269046401275274E-3</v>
      </c>
      <c r="CJ78" s="29">
        <f t="shared" si="68"/>
        <v>0</v>
      </c>
      <c r="CK78" s="29">
        <f t="shared" si="69"/>
        <v>0</v>
      </c>
      <c r="CL78" s="29">
        <f t="shared" si="70"/>
        <v>3.2237223861861521E-3</v>
      </c>
      <c r="CM78" s="29">
        <f t="shared" si="71"/>
        <v>1.8628801656417366</v>
      </c>
      <c r="CN78" s="29"/>
      <c r="CO78" s="29">
        <f t="shared" si="72"/>
        <v>0.84030901023401383</v>
      </c>
      <c r="CP78" s="29"/>
      <c r="CQ78" s="29">
        <f t="shared" si="73"/>
        <v>1.8290967856827824</v>
      </c>
      <c r="CR78" s="29">
        <f t="shared" si="74"/>
        <v>5.5083451428914803E-3</v>
      </c>
      <c r="CS78" s="29">
        <f t="shared" si="75"/>
        <v>0.1271074234266043</v>
      </c>
      <c r="CT78" s="29">
        <f t="shared" si="76"/>
        <v>9.5342285765187954E-2</v>
      </c>
      <c r="CU78" s="29">
        <f t="shared" si="77"/>
        <v>0</v>
      </c>
      <c r="CV78" s="29">
        <f t="shared" si="78"/>
        <v>0.75897420629013213</v>
      </c>
      <c r="CW78" s="29">
        <f t="shared" si="79"/>
        <v>4.2441340005064429E-2</v>
      </c>
      <c r="CX78" s="29">
        <f t="shared" si="80"/>
        <v>3.2269046401275274E-3</v>
      </c>
      <c r="CY78" s="29">
        <f t="shared" si="81"/>
        <v>0</v>
      </c>
      <c r="CZ78" s="29">
        <f t="shared" si="82"/>
        <v>0</v>
      </c>
      <c r="DA78" s="29">
        <f t="shared" si="83"/>
        <v>9.6711671585584559E-3</v>
      </c>
      <c r="DB78" s="29">
        <f t="shared" si="84"/>
        <v>2.8713684581113483</v>
      </c>
      <c r="DC78" s="29">
        <f t="shared" si="85"/>
        <v>2.0895959844688545</v>
      </c>
      <c r="DD78" s="29">
        <f t="shared" si="86"/>
        <v>1.9110366492838156</v>
      </c>
      <c r="DE78" s="29">
        <f t="shared" si="87"/>
        <v>5.7551079458272782E-3</v>
      </c>
      <c r="DF78" s="29">
        <f t="shared" si="88"/>
        <v>0.1770687743922765</v>
      </c>
      <c r="DG78" s="29">
        <f t="shared" si="89"/>
        <v>1.9167917572296429</v>
      </c>
      <c r="DH78" s="29">
        <f t="shared" si="90"/>
        <v>8.8963350716184442E-2</v>
      </c>
      <c r="DI78" s="29">
        <f t="shared" si="91"/>
        <v>8.8105423676092059E-2</v>
      </c>
      <c r="DJ78" s="29">
        <f t="shared" si="92"/>
        <v>0.19922685748501878</v>
      </c>
      <c r="DK78" s="29">
        <f t="shared" si="93"/>
        <v>0</v>
      </c>
      <c r="DL78" s="29">
        <f t="shared" si="94"/>
        <v>1.5859494537792962</v>
      </c>
      <c r="DM78" s="29">
        <f t="shared" si="95"/>
        <v>8.8685253650059984E-2</v>
      </c>
      <c r="DN78" s="29">
        <f t="shared" si="96"/>
        <v>1.3485853956548791E-2</v>
      </c>
      <c r="DO78" s="29">
        <f t="shared" si="97"/>
        <v>0</v>
      </c>
      <c r="DP78" s="29">
        <f t="shared" si="98"/>
        <v>0</v>
      </c>
      <c r="DQ78" s="29">
        <f t="shared" si="99"/>
        <v>1.3472554706433874E-2</v>
      </c>
      <c r="DR78" s="31">
        <f t="shared" si="100"/>
        <v>3.9946805051992769</v>
      </c>
      <c r="DS78" s="29"/>
      <c r="DT78" s="29">
        <f t="shared" si="101"/>
        <v>1.3485853956548791E-2</v>
      </c>
      <c r="DU78" s="29">
        <f t="shared" si="102"/>
        <v>5.7551079458272782E-3</v>
      </c>
      <c r="DV78" s="29">
        <f t="shared" si="103"/>
        <v>1.3472554706433874E-2</v>
      </c>
      <c r="DW78" s="31">
        <f t="shared" si="104"/>
        <v>6.1147015013109395E-2</v>
      </c>
      <c r="DX78" s="29">
        <f t="shared" si="105"/>
        <v>8.8685253650059984E-2</v>
      </c>
      <c r="DY78" s="29">
        <f t="shared" si="106"/>
        <v>0.81479446732765914</v>
      </c>
      <c r="DZ78" s="29">
        <f t="shared" si="107"/>
        <v>0.99734025259963843</v>
      </c>
      <c r="EA78" s="29">
        <f t="shared" si="108"/>
        <v>5.1425922369810868</v>
      </c>
      <c r="EB78" s="29">
        <f t="shared" si="109"/>
        <v>3.0746459889348801</v>
      </c>
      <c r="EC78" s="29"/>
      <c r="ED78" s="29"/>
      <c r="EE78" s="29">
        <f t="shared" si="110"/>
        <v>0.43672030530674311</v>
      </c>
      <c r="EF78" s="29">
        <f t="shared" si="111"/>
        <v>0.21470217710727257</v>
      </c>
      <c r="EG78" s="29">
        <f t="shared" si="112"/>
        <v>-0.89421079063030506</v>
      </c>
      <c r="EH78" s="29">
        <f t="shared" si="113"/>
        <v>4.2508668124116804</v>
      </c>
      <c r="EI78" s="29" t="e">
        <f>125.9*1000/8.3144+(#REF!*10^9-10^5)*6.5*(10^-6)/8.3144</f>
        <v>#REF!</v>
      </c>
      <c r="EJ78" s="29">
        <f t="shared" si="114"/>
        <v>10.266703996755197</v>
      </c>
      <c r="EK78" s="29" t="e">
        <f t="shared" si="115"/>
        <v>#REF!</v>
      </c>
      <c r="EL78" s="29" t="e">
        <f>#REF!</f>
        <v>#REF!</v>
      </c>
      <c r="EM78" s="29" t="e">
        <f>1/(0.000407-0.0000329*#REF!+0.00001202*P78+0.000056662*EA78-0.000306214*BT78-0.0006176*BW78+0.00018946*BT78/(BT78+BR78)+0.00025746*DJ78)</f>
        <v>#REF!</v>
      </c>
      <c r="EN78" s="29"/>
      <c r="EO78" s="29" t="e">
        <f t="shared" si="116"/>
        <v>#REF!</v>
      </c>
      <c r="EP78" s="29" t="e">
        <f>#REF!</f>
        <v>#REF!</v>
      </c>
      <c r="EQ78" s="31" t="e">
        <f t="shared" si="117"/>
        <v>#REF!</v>
      </c>
      <c r="ER78" s="31" t="e">
        <f>2064.1+31.52*DF78-12.28*DM78-289.6*DQ78+1.544*LN(DQ78)-177.24*(DF78-0.17145)^2-371.87*(DF78-0.17145)*(DM78-0.07365)+0.321067*#REF!-343.43*LN(#REF!)</f>
        <v>#REF!</v>
      </c>
      <c r="ES78" s="31" t="e">
        <f t="shared" si="118"/>
        <v>#REF!</v>
      </c>
      <c r="ET78" s="31">
        <f t="shared" si="119"/>
        <v>0.61196346010682534</v>
      </c>
      <c r="EU78" s="31" t="e">
        <f>(5573.8+587.9*#REF!-61*#REF!^2)/(5.3-0.633*LN(ET78)-3.97*EF78+0.06*EG78+24.7*BU78^2+0.081*P78+0.156*#REF!)</f>
        <v>#REF!</v>
      </c>
    </row>
    <row r="79" spans="4:151">
      <c r="D79">
        <v>48.5</v>
      </c>
      <c r="E79">
        <v>1.72</v>
      </c>
      <c r="F79">
        <v>10.93</v>
      </c>
      <c r="G79">
        <v>11.78</v>
      </c>
      <c r="H79">
        <v>0.09</v>
      </c>
      <c r="I79">
        <v>16.059999999999999</v>
      </c>
      <c r="J79">
        <v>8.5500000000000007</v>
      </c>
      <c r="K79">
        <v>1.59</v>
      </c>
      <c r="L79">
        <v>0.22</v>
      </c>
      <c r="M79" s="30">
        <v>0</v>
      </c>
      <c r="N79">
        <v>0.01</v>
      </c>
      <c r="O79">
        <v>0.23</v>
      </c>
      <c r="P79">
        <v>0</v>
      </c>
      <c r="S79">
        <v>54.95</v>
      </c>
      <c r="T79">
        <v>0.22</v>
      </c>
      <c r="U79">
        <v>4.32</v>
      </c>
      <c r="V79">
        <v>6.85</v>
      </c>
      <c r="W79">
        <v>0</v>
      </c>
      <c r="X79">
        <v>30.59</v>
      </c>
      <c r="Y79">
        <v>2.38</v>
      </c>
      <c r="Z79">
        <v>0.2</v>
      </c>
      <c r="AA79">
        <v>0</v>
      </c>
      <c r="AB79" s="30">
        <v>0</v>
      </c>
      <c r="AC79">
        <v>0.49</v>
      </c>
      <c r="AD79" s="30">
        <v>0</v>
      </c>
      <c r="AF79" s="29">
        <f t="shared" si="15"/>
        <v>0.31481201105974066</v>
      </c>
      <c r="AG79" s="29">
        <f t="shared" si="16"/>
        <v>9.5228784326463201E-3</v>
      </c>
      <c r="AH79" s="7">
        <f t="shared" ca="1" si="17"/>
        <v>21.787753154401351</v>
      </c>
      <c r="AI79" s="29">
        <f t="shared" ca="1" si="18"/>
        <v>1776.6392567623197</v>
      </c>
      <c r="AJ79" s="40" t="e">
        <f t="shared" si="19"/>
        <v>#REF!</v>
      </c>
      <c r="AK79" s="41">
        <f t="shared" ca="1" si="20"/>
        <v>1503.4892567623199</v>
      </c>
      <c r="AL79" s="40">
        <f t="shared" ca="1" si="21"/>
        <v>1479.6479568058683</v>
      </c>
      <c r="AM79" s="94">
        <f t="shared" ca="1" si="22"/>
        <v>1503.4892567623199</v>
      </c>
      <c r="AN79" s="94">
        <f t="shared" ca="1" si="23"/>
        <v>2.1787753154401353</v>
      </c>
      <c r="AO79" s="90">
        <f t="shared" si="24"/>
        <v>2.0217085260750229</v>
      </c>
      <c r="AP79" s="90">
        <f t="shared" si="25"/>
        <v>1.1680662397072277</v>
      </c>
      <c r="AQ79" s="29"/>
      <c r="AR79" s="40" t="e">
        <f t="shared" si="26"/>
        <v>#REF!</v>
      </c>
      <c r="AS79" s="40">
        <f t="shared" ca="1" si="27"/>
        <v>2.1787753154401353</v>
      </c>
      <c r="AT79" s="40">
        <f t="shared" ca="1" si="28"/>
        <v>2.8377722382776307</v>
      </c>
      <c r="AU79" s="64"/>
      <c r="AV79" s="126">
        <f t="shared" si="29"/>
        <v>0.30528913262709434</v>
      </c>
      <c r="AW79" s="29"/>
      <c r="AX79" s="29">
        <f t="shared" si="30"/>
        <v>0.12559992156118716</v>
      </c>
      <c r="AY79" s="29">
        <f t="shared" si="31"/>
        <v>0.41141301192206337</v>
      </c>
      <c r="AZ79" s="29">
        <f t="shared" si="32"/>
        <v>70.847693851391796</v>
      </c>
      <c r="BA79" s="29">
        <f t="shared" si="33"/>
        <v>88.839933835783398</v>
      </c>
      <c r="BB79" s="29">
        <f t="shared" si="34"/>
        <v>0.80719921843143716</v>
      </c>
      <c r="BC79" s="29">
        <f t="shared" si="35"/>
        <v>2.1532621922212152E-2</v>
      </c>
      <c r="BD79" s="29">
        <f t="shared" si="36"/>
        <v>0.21439570031678779</v>
      </c>
      <c r="BE79" s="29">
        <f t="shared" si="37"/>
        <v>0.16396089435239622</v>
      </c>
      <c r="BF79" s="29">
        <f t="shared" si="38"/>
        <v>1.2687224669603525E-3</v>
      </c>
      <c r="BG79" s="29">
        <f t="shared" si="39"/>
        <v>0.39846766109903631</v>
      </c>
      <c r="BH79" s="29">
        <f t="shared" si="40"/>
        <v>0.15246783909382391</v>
      </c>
      <c r="BI79" s="29">
        <f t="shared" si="41"/>
        <v>5.1307783778027687E-2</v>
      </c>
      <c r="BJ79" s="29">
        <f t="shared" si="42"/>
        <v>4.6711112998428809E-3</v>
      </c>
      <c r="BK79" s="29">
        <f t="shared" si="43"/>
        <v>0</v>
      </c>
      <c r="BL79" s="29">
        <f t="shared" si="44"/>
        <v>1.3158050555861847E-4</v>
      </c>
      <c r="BM79" s="29">
        <f t="shared" si="45"/>
        <v>3.2408744724772257E-3</v>
      </c>
      <c r="BN79" s="29">
        <f t="shared" si="46"/>
        <v>1.8186440077385602</v>
      </c>
      <c r="BO79" s="29">
        <f t="shared" si="47"/>
        <v>0.44384674240626665</v>
      </c>
      <c r="BP79" s="29">
        <f t="shared" si="48"/>
        <v>1.1839932296033816E-2</v>
      </c>
      <c r="BQ79" s="29">
        <f t="shared" si="49"/>
        <v>0.11788766762736796</v>
      </c>
      <c r="BR79" s="29">
        <f t="shared" si="50"/>
        <v>9.0155573963195595E-2</v>
      </c>
      <c r="BS79" s="29">
        <f t="shared" si="51"/>
        <v>6.976200188501862E-4</v>
      </c>
      <c r="BT79" s="29">
        <f t="shared" si="52"/>
        <v>0.21910151706629008</v>
      </c>
      <c r="BU79" s="29">
        <f t="shared" si="53"/>
        <v>8.3836000033571154E-2</v>
      </c>
      <c r="BV79" s="29">
        <f t="shared" si="54"/>
        <v>2.8212109439619069E-2</v>
      </c>
      <c r="BW79" s="29">
        <f t="shared" si="55"/>
        <v>2.5684583018813533E-3</v>
      </c>
      <c r="BX79" s="29">
        <f t="shared" si="56"/>
        <v>0</v>
      </c>
      <c r="BY79" s="29">
        <f t="shared" si="57"/>
        <v>7.2350886154039373E-5</v>
      </c>
      <c r="BZ79" s="29">
        <f t="shared" si="58"/>
        <v>1.7820279607701644E-3</v>
      </c>
      <c r="CA79" s="29">
        <f t="shared" si="59"/>
        <v>1.0000000000000002</v>
      </c>
      <c r="CB79" s="29">
        <f t="shared" si="60"/>
        <v>0.91454839284139122</v>
      </c>
      <c r="CC79" s="29">
        <f t="shared" si="61"/>
        <v>2.7541725714457402E-3</v>
      </c>
      <c r="CD79" s="29">
        <f t="shared" si="62"/>
        <v>4.236914114220143E-2</v>
      </c>
      <c r="CE79" s="29">
        <f t="shared" si="63"/>
        <v>9.5342285765187954E-2</v>
      </c>
      <c r="CF79" s="29">
        <f t="shared" si="64"/>
        <v>0</v>
      </c>
      <c r="CG79" s="29">
        <f t="shared" si="65"/>
        <v>0.75897420629013213</v>
      </c>
      <c r="CH79" s="29">
        <f t="shared" si="66"/>
        <v>4.2441340005064429E-2</v>
      </c>
      <c r="CI79" s="29">
        <f t="shared" si="67"/>
        <v>3.2269046401275274E-3</v>
      </c>
      <c r="CJ79" s="29">
        <f t="shared" si="68"/>
        <v>0</v>
      </c>
      <c r="CK79" s="29">
        <f t="shared" si="69"/>
        <v>0</v>
      </c>
      <c r="CL79" s="29">
        <f t="shared" si="70"/>
        <v>3.2237223861861521E-3</v>
      </c>
      <c r="CM79" s="29">
        <f t="shared" si="71"/>
        <v>1.8628801656417366</v>
      </c>
      <c r="CN79" s="29"/>
      <c r="CO79" s="29">
        <f t="shared" si="72"/>
        <v>0.84030901023401383</v>
      </c>
      <c r="CP79" s="29"/>
      <c r="CQ79" s="29">
        <f t="shared" si="73"/>
        <v>1.8290967856827824</v>
      </c>
      <c r="CR79" s="29">
        <f t="shared" si="74"/>
        <v>5.5083451428914803E-3</v>
      </c>
      <c r="CS79" s="29">
        <f t="shared" si="75"/>
        <v>0.1271074234266043</v>
      </c>
      <c r="CT79" s="29">
        <f t="shared" si="76"/>
        <v>9.5342285765187954E-2</v>
      </c>
      <c r="CU79" s="29">
        <f t="shared" si="77"/>
        <v>0</v>
      </c>
      <c r="CV79" s="29">
        <f t="shared" si="78"/>
        <v>0.75897420629013213</v>
      </c>
      <c r="CW79" s="29">
        <f t="shared" si="79"/>
        <v>4.2441340005064429E-2</v>
      </c>
      <c r="CX79" s="29">
        <f t="shared" si="80"/>
        <v>3.2269046401275274E-3</v>
      </c>
      <c r="CY79" s="29">
        <f t="shared" si="81"/>
        <v>0</v>
      </c>
      <c r="CZ79" s="29">
        <f t="shared" si="82"/>
        <v>0</v>
      </c>
      <c r="DA79" s="29">
        <f t="shared" si="83"/>
        <v>9.6711671585584559E-3</v>
      </c>
      <c r="DB79" s="29">
        <f t="shared" si="84"/>
        <v>2.8713684581113483</v>
      </c>
      <c r="DC79" s="29">
        <f t="shared" si="85"/>
        <v>2.0895959844688545</v>
      </c>
      <c r="DD79" s="29">
        <f t="shared" si="86"/>
        <v>1.9110366492838156</v>
      </c>
      <c r="DE79" s="29">
        <f t="shared" si="87"/>
        <v>5.7551079458272782E-3</v>
      </c>
      <c r="DF79" s="29">
        <f t="shared" si="88"/>
        <v>0.1770687743922765</v>
      </c>
      <c r="DG79" s="29">
        <f t="shared" si="89"/>
        <v>1.9167917572296429</v>
      </c>
      <c r="DH79" s="29">
        <f t="shared" si="90"/>
        <v>8.8963350716184442E-2</v>
      </c>
      <c r="DI79" s="29">
        <f t="shared" si="91"/>
        <v>8.8105423676092059E-2</v>
      </c>
      <c r="DJ79" s="29">
        <f t="shared" si="92"/>
        <v>0.19922685748501878</v>
      </c>
      <c r="DK79" s="29">
        <f t="shared" si="93"/>
        <v>0</v>
      </c>
      <c r="DL79" s="29">
        <f t="shared" si="94"/>
        <v>1.5859494537792962</v>
      </c>
      <c r="DM79" s="29">
        <f t="shared" si="95"/>
        <v>8.8685253650059984E-2</v>
      </c>
      <c r="DN79" s="29">
        <f t="shared" si="96"/>
        <v>1.3485853956548791E-2</v>
      </c>
      <c r="DO79" s="29">
        <f t="shared" si="97"/>
        <v>0</v>
      </c>
      <c r="DP79" s="29">
        <f t="shared" si="98"/>
        <v>0</v>
      </c>
      <c r="DQ79" s="29">
        <f t="shared" si="99"/>
        <v>1.3472554706433874E-2</v>
      </c>
      <c r="DR79" s="31">
        <f t="shared" si="100"/>
        <v>3.9946805051992769</v>
      </c>
      <c r="DS79" s="29"/>
      <c r="DT79" s="29">
        <f t="shared" si="101"/>
        <v>1.3485853956548791E-2</v>
      </c>
      <c r="DU79" s="29">
        <f t="shared" si="102"/>
        <v>5.7551079458272782E-3</v>
      </c>
      <c r="DV79" s="29">
        <f t="shared" si="103"/>
        <v>1.3472554706433874E-2</v>
      </c>
      <c r="DW79" s="31">
        <f t="shared" si="104"/>
        <v>6.1147015013109395E-2</v>
      </c>
      <c r="DX79" s="29">
        <f t="shared" si="105"/>
        <v>8.8685253650059984E-2</v>
      </c>
      <c r="DY79" s="29">
        <f t="shared" si="106"/>
        <v>0.81479446732765914</v>
      </c>
      <c r="DZ79" s="29">
        <f t="shared" si="107"/>
        <v>0.99734025259963843</v>
      </c>
      <c r="EA79" s="29">
        <f t="shared" si="108"/>
        <v>3.762390688056493</v>
      </c>
      <c r="EB79" s="29">
        <f t="shared" si="109"/>
        <v>3.4651769586214738</v>
      </c>
      <c r="EC79" s="29"/>
      <c r="ED79" s="29"/>
      <c r="EE79" s="29">
        <f t="shared" si="110"/>
        <v>0.44384674240626665</v>
      </c>
      <c r="EF79" s="29">
        <f t="shared" si="111"/>
        <v>0.39379071108190705</v>
      </c>
      <c r="EG79" s="29">
        <f t="shared" si="112"/>
        <v>-0.52239962298882758</v>
      </c>
      <c r="EH79" s="29">
        <f t="shared" si="113"/>
        <v>1.9898873653444311</v>
      </c>
      <c r="EI79" s="29" t="e">
        <f>125.9*1000/8.3144+(#REF!*10^9-10^5)*6.5*(10^-6)/8.3144</f>
        <v>#REF!</v>
      </c>
      <c r="EJ79" s="29">
        <f t="shared" si="114"/>
        <v>9.5899385326328908</v>
      </c>
      <c r="EK79" s="29" t="e">
        <f t="shared" si="115"/>
        <v>#REF!</v>
      </c>
      <c r="EL79" s="29" t="e">
        <f>#REF!</f>
        <v>#REF!</v>
      </c>
      <c r="EM79" s="29" t="e">
        <f>1/(0.000407-0.0000329*#REF!+0.00001202*P79+0.000056662*EA79-0.000306214*BT79-0.0006176*BW79+0.00018946*BT79/(BT79+BR79)+0.00025746*DJ79)</f>
        <v>#REF!</v>
      </c>
      <c r="EN79" s="29"/>
      <c r="EO79" s="29" t="e">
        <f t="shared" si="116"/>
        <v>#REF!</v>
      </c>
      <c r="EP79" s="29" t="e">
        <f>#REF!</f>
        <v>#REF!</v>
      </c>
      <c r="EQ79" s="31" t="e">
        <f t="shared" si="117"/>
        <v>#REF!</v>
      </c>
      <c r="ER79" s="31" t="e">
        <f>2064.1+31.52*DF79-12.28*DM79-289.6*DQ79+1.544*LN(DQ79)-177.24*(DF79-0.17145)^2-371.87*(DF79-0.17145)*(DM79-0.07365)+0.321067*#REF!-343.43*LN(#REF!)</f>
        <v>#REF!</v>
      </c>
      <c r="ES79" s="31" t="e">
        <f t="shared" si="118"/>
        <v>#REF!</v>
      </c>
      <c r="ET79" s="31">
        <f t="shared" si="119"/>
        <v>0.70847693851391802</v>
      </c>
      <c r="EU79" s="31" t="e">
        <f>(5573.8+587.9*#REF!-61*#REF!^2)/(5.3-0.633*LN(ET79)-3.97*EF79+0.06*EG79+24.7*BU79^2+0.081*P79+0.156*#REF!)</f>
        <v>#REF!</v>
      </c>
    </row>
    <row r="80" spans="4:151">
      <c r="D80">
        <v>45.3</v>
      </c>
      <c r="E80">
        <v>3.6</v>
      </c>
      <c r="F80">
        <v>14.48</v>
      </c>
      <c r="G80">
        <v>13.8</v>
      </c>
      <c r="H80">
        <v>0.15</v>
      </c>
      <c r="I80">
        <v>9.8000000000000007</v>
      </c>
      <c r="J80">
        <v>9</v>
      </c>
      <c r="K80">
        <v>2.8</v>
      </c>
      <c r="L80">
        <v>0.59</v>
      </c>
      <c r="M80" s="30">
        <v>0</v>
      </c>
      <c r="N80">
        <v>0</v>
      </c>
      <c r="O80">
        <v>0.48</v>
      </c>
      <c r="P80">
        <v>0</v>
      </c>
      <c r="S80">
        <v>54.95</v>
      </c>
      <c r="T80">
        <v>0.22</v>
      </c>
      <c r="U80">
        <v>4.32</v>
      </c>
      <c r="V80">
        <v>6.85</v>
      </c>
      <c r="W80">
        <v>0</v>
      </c>
      <c r="X80">
        <v>30.59</v>
      </c>
      <c r="Y80">
        <v>2.38</v>
      </c>
      <c r="Z80">
        <v>0.2</v>
      </c>
      <c r="AA80">
        <v>0</v>
      </c>
      <c r="AB80" s="30">
        <v>0</v>
      </c>
      <c r="AC80">
        <v>0.49</v>
      </c>
      <c r="AD80" s="30">
        <v>0</v>
      </c>
      <c r="AF80" s="29">
        <f t="shared" si="15"/>
        <v>0.323312888001273</v>
      </c>
      <c r="AG80" s="29">
        <f t="shared" si="16"/>
        <v>0.16429056849740936</v>
      </c>
      <c r="AH80" s="7" t="str">
        <f t="shared" si="17"/>
        <v/>
      </c>
      <c r="AI80" s="29" t="str">
        <f t="shared" si="18"/>
        <v/>
      </c>
      <c r="AJ80" s="40" t="e">
        <f t="shared" si="19"/>
        <v>#REF!</v>
      </c>
      <c r="AK80" s="41">
        <f t="shared" ca="1" si="20"/>
        <v>1398.6389613550073</v>
      </c>
      <c r="AL80" s="40">
        <f t="shared" ca="1" si="21"/>
        <v>1336.1270648857301</v>
      </c>
      <c r="AM80" s="94">
        <f t="shared" ca="1" si="22"/>
        <v>1398.6389613550073</v>
      </c>
      <c r="AN80" s="94">
        <f t="shared" ca="1" si="23"/>
        <v>1.4970520691388363</v>
      </c>
      <c r="AO80" s="90">
        <f t="shared" si="24"/>
        <v>1.2137958729281766</v>
      </c>
      <c r="AP80" s="90">
        <f t="shared" si="25"/>
        <v>0.85982762430939219</v>
      </c>
      <c r="AQ80" s="29"/>
      <c r="AR80" s="40" t="e">
        <f t="shared" si="26"/>
        <v>#REF!</v>
      </c>
      <c r="AS80" s="40">
        <f t="shared" ca="1" si="27"/>
        <v>1.4970520691388363</v>
      </c>
      <c r="AT80" s="40">
        <f t="shared" ca="1" si="28"/>
        <v>1.9544814882046757</v>
      </c>
      <c r="AU80" s="64"/>
      <c r="AV80" s="126">
        <f t="shared" si="29"/>
        <v>0.15902231950386364</v>
      </c>
      <c r="AW80" s="29"/>
      <c r="AX80" s="29">
        <f t="shared" si="30"/>
        <v>0.12559992156118716</v>
      </c>
      <c r="AY80" s="29">
        <f t="shared" si="31"/>
        <v>0.78982574240552161</v>
      </c>
      <c r="AZ80" s="29">
        <f t="shared" si="32"/>
        <v>55.867433750295881</v>
      </c>
      <c r="BA80" s="29">
        <f t="shared" si="33"/>
        <v>88.839933835783398</v>
      </c>
      <c r="BB80" s="29">
        <f t="shared" si="34"/>
        <v>0.75394071329781653</v>
      </c>
      <c r="BC80" s="29">
        <f t="shared" si="35"/>
        <v>4.5068278441839388E-2</v>
      </c>
      <c r="BD80" s="29">
        <f t="shared" si="36"/>
        <v>0.28403016839772072</v>
      </c>
      <c r="BE80" s="29">
        <f t="shared" si="37"/>
        <v>0.19207642971672903</v>
      </c>
      <c r="BF80" s="29">
        <f t="shared" si="38"/>
        <v>2.1145374449339205E-3</v>
      </c>
      <c r="BG80" s="29">
        <f t="shared" si="39"/>
        <v>0.24314963130576314</v>
      </c>
      <c r="BH80" s="29">
        <f t="shared" si="40"/>
        <v>0.16049246220402516</v>
      </c>
      <c r="BI80" s="29">
        <f t="shared" si="41"/>
        <v>9.0353329923570758E-2</v>
      </c>
      <c r="BJ80" s="29">
        <f t="shared" si="42"/>
        <v>1.2527071213214998E-2</v>
      </c>
      <c r="BK80" s="29">
        <f t="shared" si="43"/>
        <v>0</v>
      </c>
      <c r="BL80" s="29">
        <f t="shared" si="44"/>
        <v>0</v>
      </c>
      <c r="BM80" s="29">
        <f t="shared" si="45"/>
        <v>6.7635641164742093E-3</v>
      </c>
      <c r="BN80" s="29">
        <f t="shared" si="46"/>
        <v>1.7905161860620877</v>
      </c>
      <c r="BO80" s="29">
        <f t="shared" si="47"/>
        <v>0.42107450307722211</v>
      </c>
      <c r="BP80" s="29">
        <f t="shared" si="48"/>
        <v>2.5170550700777974E-2</v>
      </c>
      <c r="BQ80" s="29">
        <f t="shared" si="49"/>
        <v>0.15863032716972697</v>
      </c>
      <c r="BR80" s="29">
        <f t="shared" si="50"/>
        <v>0.10727433307328316</v>
      </c>
      <c r="BS80" s="29">
        <f t="shared" si="51"/>
        <v>1.1809652777194147E-3</v>
      </c>
      <c r="BT80" s="29">
        <f t="shared" si="52"/>
        <v>0.13579862231825238</v>
      </c>
      <c r="BU80" s="29">
        <f t="shared" si="53"/>
        <v>8.9634745250194534E-2</v>
      </c>
      <c r="BV80" s="29">
        <f t="shared" si="54"/>
        <v>5.0462168746034264E-2</v>
      </c>
      <c r="BW80" s="29">
        <f t="shared" si="55"/>
        <v>6.9963462551913573E-3</v>
      </c>
      <c r="BX80" s="29">
        <f t="shared" si="56"/>
        <v>0</v>
      </c>
      <c r="BY80" s="29">
        <f t="shared" si="57"/>
        <v>0</v>
      </c>
      <c r="BZ80" s="29">
        <f t="shared" si="58"/>
        <v>3.7774381315979215E-3</v>
      </c>
      <c r="CA80" s="29">
        <f t="shared" si="59"/>
        <v>1</v>
      </c>
      <c r="CB80" s="29">
        <f t="shared" si="60"/>
        <v>0.91454839284139122</v>
      </c>
      <c r="CC80" s="29">
        <f t="shared" si="61"/>
        <v>2.7541725714457402E-3</v>
      </c>
      <c r="CD80" s="29">
        <f t="shared" si="62"/>
        <v>4.236914114220143E-2</v>
      </c>
      <c r="CE80" s="29">
        <f t="shared" si="63"/>
        <v>9.5342285765187954E-2</v>
      </c>
      <c r="CF80" s="29">
        <f t="shared" si="64"/>
        <v>0</v>
      </c>
      <c r="CG80" s="29">
        <f t="shared" si="65"/>
        <v>0.75897420629013213</v>
      </c>
      <c r="CH80" s="29">
        <f t="shared" si="66"/>
        <v>4.2441340005064429E-2</v>
      </c>
      <c r="CI80" s="29">
        <f t="shared" si="67"/>
        <v>3.2269046401275274E-3</v>
      </c>
      <c r="CJ80" s="29">
        <f t="shared" si="68"/>
        <v>0</v>
      </c>
      <c r="CK80" s="29">
        <f t="shared" si="69"/>
        <v>0</v>
      </c>
      <c r="CL80" s="29">
        <f t="shared" si="70"/>
        <v>3.2237223861861521E-3</v>
      </c>
      <c r="CM80" s="29">
        <f t="shared" si="71"/>
        <v>1.8628801656417366</v>
      </c>
      <c r="CN80" s="29"/>
      <c r="CO80" s="29">
        <f t="shared" si="72"/>
        <v>0.84030901023401383</v>
      </c>
      <c r="CP80" s="29"/>
      <c r="CQ80" s="29">
        <f t="shared" si="73"/>
        <v>1.8290967856827824</v>
      </c>
      <c r="CR80" s="29">
        <f t="shared" si="74"/>
        <v>5.5083451428914803E-3</v>
      </c>
      <c r="CS80" s="29">
        <f t="shared" si="75"/>
        <v>0.1271074234266043</v>
      </c>
      <c r="CT80" s="29">
        <f t="shared" si="76"/>
        <v>9.5342285765187954E-2</v>
      </c>
      <c r="CU80" s="29">
        <f t="shared" si="77"/>
        <v>0</v>
      </c>
      <c r="CV80" s="29">
        <f t="shared" si="78"/>
        <v>0.75897420629013213</v>
      </c>
      <c r="CW80" s="29">
        <f t="shared" si="79"/>
        <v>4.2441340005064429E-2</v>
      </c>
      <c r="CX80" s="29">
        <f t="shared" si="80"/>
        <v>3.2269046401275274E-3</v>
      </c>
      <c r="CY80" s="29">
        <f t="shared" si="81"/>
        <v>0</v>
      </c>
      <c r="CZ80" s="29">
        <f t="shared" si="82"/>
        <v>0</v>
      </c>
      <c r="DA80" s="29">
        <f t="shared" si="83"/>
        <v>9.6711671585584559E-3</v>
      </c>
      <c r="DB80" s="29">
        <f t="shared" si="84"/>
        <v>2.8713684581113483</v>
      </c>
      <c r="DC80" s="29">
        <f t="shared" si="85"/>
        <v>2.0895959844688545</v>
      </c>
      <c r="DD80" s="29">
        <f t="shared" si="86"/>
        <v>1.9110366492838156</v>
      </c>
      <c r="DE80" s="29">
        <f t="shared" si="87"/>
        <v>5.7551079458272782E-3</v>
      </c>
      <c r="DF80" s="29">
        <f t="shared" si="88"/>
        <v>0.1770687743922765</v>
      </c>
      <c r="DG80" s="29">
        <f t="shared" si="89"/>
        <v>1.9167917572296429</v>
      </c>
      <c r="DH80" s="29">
        <f t="shared" si="90"/>
        <v>8.8963350716184442E-2</v>
      </c>
      <c r="DI80" s="29">
        <f t="shared" si="91"/>
        <v>8.8105423676092059E-2</v>
      </c>
      <c r="DJ80" s="29">
        <f t="shared" si="92"/>
        <v>0.19922685748501878</v>
      </c>
      <c r="DK80" s="29">
        <f t="shared" si="93"/>
        <v>0</v>
      </c>
      <c r="DL80" s="29">
        <f t="shared" si="94"/>
        <v>1.5859494537792962</v>
      </c>
      <c r="DM80" s="29">
        <f t="shared" si="95"/>
        <v>8.8685253650059984E-2</v>
      </c>
      <c r="DN80" s="29">
        <f t="shared" si="96"/>
        <v>1.3485853956548791E-2</v>
      </c>
      <c r="DO80" s="29">
        <f t="shared" si="97"/>
        <v>0</v>
      </c>
      <c r="DP80" s="29">
        <f t="shared" si="98"/>
        <v>0</v>
      </c>
      <c r="DQ80" s="29">
        <f t="shared" si="99"/>
        <v>1.3472554706433874E-2</v>
      </c>
      <c r="DR80" s="31">
        <f t="shared" si="100"/>
        <v>3.9946805051992769</v>
      </c>
      <c r="DS80" s="29"/>
      <c r="DT80" s="29">
        <f t="shared" si="101"/>
        <v>1.3485853956548791E-2</v>
      </c>
      <c r="DU80" s="29">
        <f t="shared" si="102"/>
        <v>5.7551079458272782E-3</v>
      </c>
      <c r="DV80" s="29">
        <f t="shared" si="103"/>
        <v>1.3472554706433874E-2</v>
      </c>
      <c r="DW80" s="31">
        <f t="shared" si="104"/>
        <v>6.1147015013109395E-2</v>
      </c>
      <c r="DX80" s="29">
        <f t="shared" si="105"/>
        <v>8.8685253650059984E-2</v>
      </c>
      <c r="DY80" s="29">
        <f t="shared" si="106"/>
        <v>0.81479446732765914</v>
      </c>
      <c r="DZ80" s="29">
        <f t="shared" si="107"/>
        <v>0.99734025259963843</v>
      </c>
      <c r="EA80" s="29">
        <f t="shared" si="108"/>
        <v>4.3441654758167907</v>
      </c>
      <c r="EB80" s="29">
        <f t="shared" si="109"/>
        <v>3.1623757383148656</v>
      </c>
      <c r="EC80" s="29"/>
      <c r="ED80" s="29"/>
      <c r="EE80" s="29">
        <f t="shared" si="110"/>
        <v>0.42107450307722211</v>
      </c>
      <c r="EF80" s="29">
        <f t="shared" si="111"/>
        <v>0.33388866591944949</v>
      </c>
      <c r="EG80" s="29">
        <f t="shared" si="112"/>
        <v>-0.78298376218222498</v>
      </c>
      <c r="EH80" s="29">
        <f t="shared" si="113"/>
        <v>2.8900702601971009</v>
      </c>
      <c r="EI80" s="29" t="e">
        <f>125.9*1000/8.3144+(#REF!*10^9-10^5)*6.5*(10^-6)/8.3144</f>
        <v>#REF!</v>
      </c>
      <c r="EJ80" s="29">
        <f t="shared" si="114"/>
        <v>10.266904272484517</v>
      </c>
      <c r="EK80" s="29" t="e">
        <f t="shared" si="115"/>
        <v>#REF!</v>
      </c>
      <c r="EL80" s="29" t="e">
        <f>#REF!</f>
        <v>#REF!</v>
      </c>
      <c r="EM80" s="29" t="e">
        <f>1/(0.000407-0.0000329*#REF!+0.00001202*P80+0.000056662*EA80-0.000306214*BT80-0.0006176*BW80+0.00018946*BT80/(BT80+BR80)+0.00025746*DJ80)</f>
        <v>#REF!</v>
      </c>
      <c r="EN80" s="29"/>
      <c r="EO80" s="29" t="e">
        <f t="shared" si="116"/>
        <v>#REF!</v>
      </c>
      <c r="EP80" s="29" t="e">
        <f>#REF!</f>
        <v>#REF!</v>
      </c>
      <c r="EQ80" s="31" t="e">
        <f t="shared" si="117"/>
        <v>#REF!</v>
      </c>
      <c r="ER80" s="31" t="e">
        <f>2064.1+31.52*DF80-12.28*DM80-289.6*DQ80+1.544*LN(DQ80)-177.24*(DF80-0.17145)^2-371.87*(DF80-0.17145)*(DM80-0.07365)+0.321067*#REF!-343.43*LN(#REF!)</f>
        <v>#REF!</v>
      </c>
      <c r="ES80" s="31" t="e">
        <f t="shared" si="118"/>
        <v>#REF!</v>
      </c>
      <c r="ET80" s="31">
        <f t="shared" si="119"/>
        <v>0.55867433750295881</v>
      </c>
      <c r="EU80" s="31" t="e">
        <f>(5573.8+587.9*#REF!-61*#REF!^2)/(5.3-0.633*LN(ET80)-3.97*EF80+0.06*EG80+24.7*BU80^2+0.081*P80+0.156*#REF!)</f>
        <v>#REF!</v>
      </c>
    </row>
    <row r="81" spans="4:151">
      <c r="D81">
        <v>46.91</v>
      </c>
      <c r="E81">
        <v>0.64</v>
      </c>
      <c r="F81">
        <v>12.46</v>
      </c>
      <c r="G81">
        <v>8.86</v>
      </c>
      <c r="H81">
        <v>0.17</v>
      </c>
      <c r="I81">
        <v>18.22</v>
      </c>
      <c r="J81">
        <v>10.86</v>
      </c>
      <c r="K81">
        <v>0.82</v>
      </c>
      <c r="L81">
        <v>0.34</v>
      </c>
      <c r="M81" s="30">
        <v>0</v>
      </c>
      <c r="N81">
        <v>0.43</v>
      </c>
      <c r="O81">
        <v>0</v>
      </c>
      <c r="P81">
        <v>0</v>
      </c>
      <c r="S81">
        <v>54.95</v>
      </c>
      <c r="T81">
        <v>0.22</v>
      </c>
      <c r="U81">
        <v>4.32</v>
      </c>
      <c r="V81">
        <v>6.85</v>
      </c>
      <c r="W81">
        <v>0</v>
      </c>
      <c r="X81">
        <v>30.59</v>
      </c>
      <c r="Y81">
        <v>2.38</v>
      </c>
      <c r="Z81">
        <v>0.2</v>
      </c>
      <c r="AA81">
        <v>0</v>
      </c>
      <c r="AB81" s="30">
        <v>0</v>
      </c>
      <c r="AC81">
        <v>0.49</v>
      </c>
      <c r="AD81" s="30">
        <v>0</v>
      </c>
      <c r="AF81" s="29">
        <f t="shared" ref="AF81:AF144" si="120">0.4805-0.3733*BO81</f>
        <v>0.32244137721132582</v>
      </c>
      <c r="AG81" s="29">
        <f t="shared" ref="AG81:AG144" si="121">ABS(AF81-AV81)</f>
        <v>0.1380544988513896</v>
      </c>
      <c r="AH81" s="7" t="str">
        <f t="shared" ref="AH81:AH144" si="122">IF(AG81&lt;0.06, 10*AN81, "")</f>
        <v/>
      </c>
      <c r="AI81" s="29" t="str">
        <f t="shared" ref="AI81:AI144" si="123">IF(AG81&lt;0.06, AM81+273.15, "")</f>
        <v/>
      </c>
      <c r="AJ81" s="40" t="e">
        <f t="shared" ref="AJ81:AJ144" si="124">EK81-273.15</f>
        <v>#REF!</v>
      </c>
      <c r="AK81" s="41">
        <f t="shared" ref="AK81:AK144" ca="1" si="125">10^4/(4.07-0.329*AN81+0.12*P81+0.567*EA81-3.06*BT81-6.17*BW81+1.89*BT81/(BT81+BR81)+2.57*DJ81)</f>
        <v>1466.2543679848218</v>
      </c>
      <c r="AL81" s="40">
        <f t="shared" ref="AL81:AL144" ca="1" si="126">(5573.8+587.9*AN81-61*AN81^2)/(5.3-0.633*LN(ET81)-3.97*EF81+0.06*EG81+24.7*BU81^2+0.081*P81+0.156*AN81)</f>
        <v>1496.5459868431301</v>
      </c>
      <c r="AM81" s="94">
        <f t="shared" ref="AM81:AM144" ca="1" si="127">AK81</f>
        <v>1466.2543679848218</v>
      </c>
      <c r="AN81" s="94">
        <f t="shared" ref="AN81:AN144" ca="1" si="128">AS81</f>
        <v>1.9662824548975184</v>
      </c>
      <c r="AO81" s="90">
        <f t="shared" ref="AO81:AO144" si="129">(-8.51+0.856*I81-1.14*U81+45.474*U81/F81+1.067*(K81+L81))/10</f>
        <v>1.9165506452648473</v>
      </c>
      <c r="AP81" s="90">
        <f t="shared" ref="AP81:AP144" si="130">(-0.892+31.81*U81/F81)/10</f>
        <v>1.0136828250401284</v>
      </c>
      <c r="AQ81" s="29"/>
      <c r="AR81" s="40" t="e">
        <f t="shared" ref="AR81:AR144" si="131">(-13.97+0.0129*AJ81-19.64*BO81+47.49*BT81+6.99*DJ81+37.37*DW81+0.748*P81+79.67*(BV81+BW81)+0.001416*AJ81*LN(DT81/(BO81^2*BQ81*BV81)))/10</f>
        <v>#REF!</v>
      </c>
      <c r="AS81" s="40">
        <f t="shared" ref="AS81:AS144" ca="1" si="132">(1.788+0.0375*AM81+0.001295*AM81*EB81-33.42*BQ81+9.795*BT81/(BT81+BR81)-26.2*DD81+14.21*DJ81+36.08*(BV81+BW81)+0.784*P81)/10</f>
        <v>1.9662824548975184</v>
      </c>
      <c r="AT81" s="40">
        <f t="shared" ref="AT81:AT144" ca="1" si="133">(2064+0.321*AM81-343.4*LN(AM81)+31.52*DF81-12.28*DM81-290*DQ81-177.2*(DF81-0.1715)^2-372*(DF81-0.1715)*(DM81-0.0736)+1.54*LN(DQ81))/10</f>
        <v>2.5036929008549409</v>
      </c>
      <c r="AU81" s="64"/>
      <c r="AV81" s="126">
        <f t="shared" ref="AV81:AV144" si="134">AX81/AY81</f>
        <v>0.46049587606271541</v>
      </c>
      <c r="AW81" s="29"/>
      <c r="AX81" s="29">
        <f t="shared" ref="AX81:AX144" si="135">(V81/71.85)/(X81/40.3)</f>
        <v>0.12559992156118716</v>
      </c>
      <c r="AY81" s="29">
        <f t="shared" ref="AY81:AY144" si="136">(G81/71.85)/(I81/40.3)</f>
        <v>0.27274928634557755</v>
      </c>
      <c r="AZ81" s="29">
        <f t="shared" ref="AZ81:AZ144" si="137">100*(BG81/(BG81+BE81))</f>
        <v>78.567387576289633</v>
      </c>
      <c r="BA81" s="29">
        <f t="shared" ref="BA81:BA144" si="138">100*(CG81/(CG81+CE81))</f>
        <v>88.839933835783398</v>
      </c>
      <c r="BB81" s="29">
        <f t="shared" ref="BB81:BB144" si="139">D81/BB$11</f>
        <v>0.78073639869316935</v>
      </c>
      <c r="BC81" s="29">
        <f t="shared" ref="BC81:BC144" si="140">E81/BC$11</f>
        <v>8.0121383896603355E-3</v>
      </c>
      <c r="BD81" s="29">
        <f t="shared" ref="BD81:BD144" si="141">F81/BD$11</f>
        <v>0.24440717529251382</v>
      </c>
      <c r="BE81" s="29">
        <f t="shared" ref="BE81:BE144" si="142">G81/BE$11</f>
        <v>0.12331863531088544</v>
      </c>
      <c r="BF81" s="29">
        <f t="shared" ref="BF81:BF144" si="143">H81/BF$11</f>
        <v>2.3964757709251101E-3</v>
      </c>
      <c r="BG81" s="29">
        <f t="shared" ref="BG81:BG144" si="144">I81/BG$11</f>
        <v>0.45205982473377593</v>
      </c>
      <c r="BH81" s="29">
        <f t="shared" ref="BH81:BH144" si="145">J81/BH$11</f>
        <v>0.19366090439285702</v>
      </c>
      <c r="BI81" s="29">
        <f t="shared" ref="BI81:BI144" si="146">K81/BI$11</f>
        <v>2.6460618049045721E-2</v>
      </c>
      <c r="BJ81" s="29">
        <f t="shared" ref="BJ81:BJ144" si="147">L81/BJ$11</f>
        <v>7.2189901906662707E-3</v>
      </c>
      <c r="BK81" s="29">
        <f t="shared" ref="BK81:BK144" si="148">M81/BK$11</f>
        <v>0</v>
      </c>
      <c r="BL81" s="29">
        <f t="shared" ref="BL81:BL144" si="149">N81/BL$11</f>
        <v>5.6579617390205934E-3</v>
      </c>
      <c r="BM81" s="29">
        <f t="shared" ref="BM81:BM144" si="150">O81/(BM$11/2)</f>
        <v>0</v>
      </c>
      <c r="BN81" s="29">
        <f t="shared" ref="BN81:BN144" si="151">SUM(BB81:BM81)</f>
        <v>1.8439291225625196</v>
      </c>
      <c r="BO81" s="29">
        <f t="shared" ref="BO81:BO144" si="152">BB81/$BN81</f>
        <v>0.42340911542639731</v>
      </c>
      <c r="BP81" s="29">
        <f t="shared" ref="BP81:BP144" si="153">BC81/$BN81</f>
        <v>4.3451444481368232E-3</v>
      </c>
      <c r="BQ81" s="29">
        <f t="shared" ref="BQ81:BQ144" si="154">BD81/$BN81</f>
        <v>0.13254694678983087</v>
      </c>
      <c r="BR81" s="29">
        <f t="shared" ref="BR81:BR144" si="155">BE81/$BN81</f>
        <v>6.687818626103631E-2</v>
      </c>
      <c r="BS81" s="29">
        <f t="shared" ref="BS81:BS144" si="156">BF81/$BN81</f>
        <v>1.2996572056927617E-3</v>
      </c>
      <c r="BT81" s="29">
        <f t="shared" ref="BT81:BT144" si="157">BG81/$BN81</f>
        <v>0.24516117197907564</v>
      </c>
      <c r="BU81" s="29">
        <f t="shared" ref="BU81:BU144" si="158">BH81/$BN81</f>
        <v>0.10502621929617624</v>
      </c>
      <c r="BV81" s="29">
        <f t="shared" ref="BV81:BV144" si="159">BI81/$BN81</f>
        <v>1.4350127521318845E-2</v>
      </c>
      <c r="BW81" s="29">
        <f t="shared" ref="BW81:BW144" si="160">BJ81/$BN81</f>
        <v>3.9150041627597897E-3</v>
      </c>
      <c r="BX81" s="29">
        <f t="shared" ref="BX81:BX144" si="161">BK81/$BN81</f>
        <v>0</v>
      </c>
      <c r="BY81" s="29">
        <f t="shared" ref="BY81:BY144" si="162">BL81/$BN81</f>
        <v>3.0684269095754011E-3</v>
      </c>
      <c r="BZ81" s="29">
        <f t="shared" ref="BZ81:BZ144" si="163">BM81/$BN81</f>
        <v>0</v>
      </c>
      <c r="CA81" s="29">
        <f t="shared" ref="CA81:CA144" si="164">SUM(BO81:BZ81)</f>
        <v>1</v>
      </c>
      <c r="CB81" s="29">
        <f t="shared" ref="CB81:CB144" si="165">S81/CB$11</f>
        <v>0.91454839284139122</v>
      </c>
      <c r="CC81" s="29">
        <f t="shared" ref="CC81:CC144" si="166">T81/CC$11</f>
        <v>2.7541725714457402E-3</v>
      </c>
      <c r="CD81" s="29">
        <f t="shared" ref="CD81:CD144" si="167">U81/CD$11</f>
        <v>4.236914114220143E-2</v>
      </c>
      <c r="CE81" s="29">
        <f t="shared" ref="CE81:CE144" si="168">V81/CE$11</f>
        <v>9.5342285765187954E-2</v>
      </c>
      <c r="CF81" s="29">
        <f t="shared" ref="CF81:CF144" si="169">W81/CF$11</f>
        <v>0</v>
      </c>
      <c r="CG81" s="29">
        <f t="shared" ref="CG81:CG144" si="170">X81/CG$11</f>
        <v>0.75897420629013213</v>
      </c>
      <c r="CH81" s="29">
        <f t="shared" ref="CH81:CH144" si="171">Y81/CH$11</f>
        <v>4.2441340005064429E-2</v>
      </c>
      <c r="CI81" s="29">
        <f t="shared" ref="CI81:CI144" si="172">Z81/CI$11</f>
        <v>3.2269046401275274E-3</v>
      </c>
      <c r="CJ81" s="29">
        <f t="shared" ref="CJ81:CJ144" si="173">AA81/CJ$11</f>
        <v>0</v>
      </c>
      <c r="CK81" s="29">
        <f t="shared" ref="CK81:CK144" si="174">AB81/CK$11</f>
        <v>0</v>
      </c>
      <c r="CL81" s="29">
        <f t="shared" ref="CL81:CL144" si="175">AC81/CL$11</f>
        <v>3.2237223861861521E-3</v>
      </c>
      <c r="CM81" s="29">
        <f t="shared" ref="CM81:CM144" si="176">SUM(CB81:CL81)</f>
        <v>1.8628801656417366</v>
      </c>
      <c r="CN81" s="29"/>
      <c r="CO81" s="29">
        <f t="shared" ref="CO81:CO144" si="177">CG81/(CG81+CE81+CF81+CH81+CI81+CL81)</f>
        <v>0.84030901023401383</v>
      </c>
      <c r="CP81" s="29"/>
      <c r="CQ81" s="29">
        <f t="shared" ref="CQ81:CQ144" si="178">2*CB81</f>
        <v>1.8290967856827824</v>
      </c>
      <c r="CR81" s="29">
        <f t="shared" ref="CR81:CR144" si="179">2*CC81</f>
        <v>5.5083451428914803E-3</v>
      </c>
      <c r="CS81" s="29">
        <f t="shared" ref="CS81:CS144" si="180">3*CD81</f>
        <v>0.1271074234266043</v>
      </c>
      <c r="CT81" s="29">
        <f t="shared" ref="CT81:CT144" si="181">CE81</f>
        <v>9.5342285765187954E-2</v>
      </c>
      <c r="CU81" s="29">
        <f t="shared" ref="CU81:CU144" si="182">CF81</f>
        <v>0</v>
      </c>
      <c r="CV81" s="29">
        <f t="shared" ref="CV81:CV144" si="183">CG81</f>
        <v>0.75897420629013213</v>
      </c>
      <c r="CW81" s="29">
        <f t="shared" ref="CW81:CW144" si="184">CH81</f>
        <v>4.2441340005064429E-2</v>
      </c>
      <c r="CX81" s="29">
        <f t="shared" ref="CX81:CX144" si="185">CI81</f>
        <v>3.2269046401275274E-3</v>
      </c>
      <c r="CY81" s="29">
        <f t="shared" ref="CY81:CY144" si="186">CJ81</f>
        <v>0</v>
      </c>
      <c r="CZ81" s="29">
        <f t="shared" ref="CZ81:CZ144" si="187">CK81</f>
        <v>0</v>
      </c>
      <c r="DA81" s="29">
        <f t="shared" ref="DA81:DA144" si="188">3*CL81</f>
        <v>9.6711671585584559E-3</v>
      </c>
      <c r="DB81" s="29">
        <f t="shared" ref="DB81:DB144" si="189">SUM(CQ81:DA81)</f>
        <v>2.8713684581113483</v>
      </c>
      <c r="DC81" s="29">
        <f t="shared" ref="DC81:DC144" si="190">6/DB81</f>
        <v>2.0895959844688545</v>
      </c>
      <c r="DD81" s="29">
        <f t="shared" ref="DD81:DD144" si="191">CB81*$DC81</f>
        <v>1.9110366492838156</v>
      </c>
      <c r="DE81" s="29">
        <f t="shared" ref="DE81:DE144" si="192">CC81*$DC81</f>
        <v>5.7551079458272782E-3</v>
      </c>
      <c r="DF81" s="29">
        <f t="shared" ref="DF81:DF144" si="193">CD81*$DC81*2</f>
        <v>0.1770687743922765</v>
      </c>
      <c r="DG81" s="29">
        <f t="shared" ref="DG81:DG144" si="194">DE81+DD81</f>
        <v>1.9167917572296429</v>
      </c>
      <c r="DH81" s="29">
        <f t="shared" ref="DH81:DH144" si="195">IF(DD81&lt;2,2-DD81,0)</f>
        <v>8.8963350716184442E-2</v>
      </c>
      <c r="DI81" s="29">
        <f t="shared" ref="DI81:DI144" si="196">DF81-DH81</f>
        <v>8.8105423676092059E-2</v>
      </c>
      <c r="DJ81" s="29">
        <f t="shared" ref="DJ81:DJ144" si="197">CE81*$DC81</f>
        <v>0.19922685748501878</v>
      </c>
      <c r="DK81" s="29">
        <f t="shared" ref="DK81:DK144" si="198">CF81*$DC81</f>
        <v>0</v>
      </c>
      <c r="DL81" s="29">
        <f t="shared" ref="DL81:DL144" si="199">CG81*$DC81</f>
        <v>1.5859494537792962</v>
      </c>
      <c r="DM81" s="29">
        <f t="shared" ref="DM81:DM144" si="200">CH81*$DC81</f>
        <v>8.8685253650059984E-2</v>
      </c>
      <c r="DN81" s="29">
        <f t="shared" ref="DN81:DN144" si="201">CI81*$DC81*2</f>
        <v>1.3485853956548791E-2</v>
      </c>
      <c r="DO81" s="29">
        <f t="shared" ref="DO81:DO144" si="202">CJ81*$DC81*2</f>
        <v>0</v>
      </c>
      <c r="DP81" s="29">
        <f t="shared" ref="DP81:DP144" si="203">CK81*$DC81</f>
        <v>0</v>
      </c>
      <c r="DQ81" s="29">
        <f t="shared" ref="DQ81:DQ144" si="204">CL81*$DC81*2</f>
        <v>1.3472554706433874E-2</v>
      </c>
      <c r="DR81" s="31">
        <f t="shared" ref="DR81:DR144" si="205">DQ81+DP81+DO81+DN81+DM81+DL81+DK81+DJ81+DF81+DE81+DD81</f>
        <v>3.9946805051992769</v>
      </c>
      <c r="DS81" s="29"/>
      <c r="DT81" s="29">
        <f t="shared" ref="DT81:DT144" si="206">DN81</f>
        <v>1.3485853956548791E-2</v>
      </c>
      <c r="DU81" s="29">
        <f t="shared" ref="DU81:DU144" si="207">DE81</f>
        <v>5.7551079458272782E-3</v>
      </c>
      <c r="DV81" s="29">
        <f t="shared" ref="DV81:DV144" si="208">DQ81</f>
        <v>1.3472554706433874E-2</v>
      </c>
      <c r="DW81" s="31">
        <f t="shared" ref="DW81:DW144" si="209">IF((DI81-DT81-DV81)&gt;0,(DI81-DT81-DV81),0)</f>
        <v>6.1147015013109395E-2</v>
      </c>
      <c r="DX81" s="29">
        <f t="shared" ref="DX81:DX144" si="210">DM81</f>
        <v>8.8685253650059984E-2</v>
      </c>
      <c r="DY81" s="29">
        <f t="shared" ref="DY81:DY144" si="211">((DJ81+DL81+DK81)-DU81-DW81-DX81)/2</f>
        <v>0.81479446732765914</v>
      </c>
      <c r="DZ81" s="29">
        <f t="shared" ref="DZ81:DZ144" si="212">SUM(DT81:DY81)</f>
        <v>0.99734025259963843</v>
      </c>
      <c r="EA81" s="29">
        <f t="shared" ref="EA81:EA144" si="213">LN(DY81/(BO81^2*(BR81+BS81+BT81)^2))</f>
        <v>3.8349525142248284</v>
      </c>
      <c r="EB81" s="29">
        <f t="shared" ref="EB81:EB144" si="214">LN(DW81/(BO81*BQ81^2*(BR81+BS81+BT81)))</f>
        <v>3.2670484791640559</v>
      </c>
      <c r="EC81" s="29"/>
      <c r="ED81" s="29"/>
      <c r="EE81" s="29">
        <f t="shared" ref="EE81:EE144" si="215">BO81</f>
        <v>0.42340911542639731</v>
      </c>
      <c r="EF81" s="29">
        <f t="shared" ref="EF81:EF144" si="216">BT81+BR81+BU81+BS81</f>
        <v>0.41836523474198095</v>
      </c>
      <c r="EG81" s="29">
        <f t="shared" ref="EG81:EG144" si="217">(7/2)*LN(1-BQ81)+7*LN(1-BP81)</f>
        <v>-0.52816088503359748</v>
      </c>
      <c r="EH81" s="29">
        <f t="shared" ref="EH81:EH144" si="218">(0.5-(-0.089*BU81-0.025*BS81+0.129*BR81))/(BT81+0.072*BU81+0.352*BS81+0.264*BR81)</f>
        <v>1.8489116506665491</v>
      </c>
      <c r="EI81" s="29" t="e">
        <f>125.9*1000/8.3144+(#REF!*10^9-10^5)*6.5*(10^-6)/8.3144</f>
        <v>#REF!</v>
      </c>
      <c r="EJ81" s="29">
        <f t="shared" ref="EJ81:EJ144" si="219">67.92/8.3144+2*LN(EH81)+2*LN(2*EF81)-EG81</f>
        <v>9.5698085397820183</v>
      </c>
      <c r="EK81" s="29" t="e">
        <f t="shared" ref="EK81:EK144" si="220">EI81/EJ81</f>
        <v>#REF!</v>
      </c>
      <c r="EL81" s="29" t="e">
        <f>#REF!</f>
        <v>#REF!</v>
      </c>
      <c r="EM81" s="29" t="e">
        <f>1/(0.000407-0.0000329*#REF!+0.00001202*P81+0.000056662*EA81-0.000306214*BT81-0.0006176*BW81+0.00018946*BT81/(BT81+BR81)+0.00025746*DJ81)</f>
        <v>#REF!</v>
      </c>
      <c r="EN81" s="29"/>
      <c r="EO81" s="29" t="e">
        <f t="shared" ref="EO81:EO144" si="221">0.1788+0.00375*EL81+0.0001295*EL81*EB81-3.3424*BQ81+0.9795*BT81/(BT81+BR81)-2.622*DD81+1.4215*DJ81+3.608*(BV81+BW81)+0.0784*P81</f>
        <v>#REF!</v>
      </c>
      <c r="EP81" s="29" t="e">
        <f>#REF!</f>
        <v>#REF!</v>
      </c>
      <c r="EQ81" s="31" t="e">
        <f t="shared" ref="EQ81:EQ144" si="222">2064.1+0.321*EL81-343.4*LN(EL81)+31.52*DF81-12.28*DM81-290*DQ81+1.54*LN(DQ81)-177.2*(DF81-0.1715)^2-372*(DF81-0.1715)*(DM81-0.0736)</f>
        <v>#REF!</v>
      </c>
      <c r="ER81" s="31" t="e">
        <f>2064.1+31.52*DF81-12.28*DM81-289.6*DQ81+1.544*LN(DQ81)-177.24*(DF81-0.17145)^2-371.87*(DF81-0.17145)*(DM81-0.07365)+0.321067*#REF!-343.43*LN(#REF!)</f>
        <v>#REF!</v>
      </c>
      <c r="ES81" s="31" t="e">
        <f t="shared" ref="ES81:ES144" si="223">3188.6+0.381*(273.15+EL81)-512.2*LN(EL81+273.15)-32.048*DF81-11.88*DM81-281*DQ81-178*(DF81-0.1715)^2-363*(DF81-0.1715)*(DM81-0.0736)</f>
        <v>#REF!</v>
      </c>
      <c r="ET81" s="31">
        <f t="shared" ref="ET81:ET144" si="224">BT81/(BT81+BR81)</f>
        <v>0.78567387576289638</v>
      </c>
      <c r="EU81" s="31" t="e">
        <f>(5573.8+587.9*#REF!-61*#REF!^2)/(5.3-0.633*LN(ET81)-3.97*EF81+0.06*EG81+24.7*BU81^2+0.081*P81+0.156*#REF!)</f>
        <v>#REF!</v>
      </c>
    </row>
    <row r="82" spans="4:151">
      <c r="D82">
        <v>43.6</v>
      </c>
      <c r="E82">
        <v>0.65</v>
      </c>
      <c r="F82">
        <v>15.03</v>
      </c>
      <c r="G82">
        <v>7.74</v>
      </c>
      <c r="H82">
        <v>0.11</v>
      </c>
      <c r="I82">
        <v>12.7</v>
      </c>
      <c r="J82">
        <v>9.84</v>
      </c>
      <c r="K82">
        <v>2.41</v>
      </c>
      <c r="L82">
        <v>0.12</v>
      </c>
      <c r="M82" s="30">
        <v>0</v>
      </c>
      <c r="N82">
        <v>7.0000000000000007E-2</v>
      </c>
      <c r="O82">
        <v>0.21</v>
      </c>
      <c r="P82">
        <v>6.8</v>
      </c>
      <c r="S82">
        <v>54.95</v>
      </c>
      <c r="T82">
        <v>0.22</v>
      </c>
      <c r="U82">
        <v>4.32</v>
      </c>
      <c r="V82">
        <v>6.85</v>
      </c>
      <c r="W82">
        <v>0</v>
      </c>
      <c r="X82">
        <v>30.59</v>
      </c>
      <c r="Y82">
        <v>2.38</v>
      </c>
      <c r="Z82">
        <v>0.2</v>
      </c>
      <c r="AA82">
        <v>0</v>
      </c>
      <c r="AB82" s="30">
        <v>0</v>
      </c>
      <c r="AC82">
        <v>0.49</v>
      </c>
      <c r="AD82" s="30">
        <v>0</v>
      </c>
      <c r="AF82" s="29">
        <f t="shared" si="120"/>
        <v>0.32233372230787227</v>
      </c>
      <c r="AG82" s="29">
        <f t="shared" si="121"/>
        <v>4.5095636393904071E-2</v>
      </c>
      <c r="AH82" s="7">
        <f t="shared" ca="1" si="122"/>
        <v>13.338911369488621</v>
      </c>
      <c r="AI82" s="29">
        <f t="shared" ca="1" si="123"/>
        <v>1487.4432725139063</v>
      </c>
      <c r="AJ82" s="40" t="e">
        <f t="shared" si="124"/>
        <v>#REF!</v>
      </c>
      <c r="AK82" s="41">
        <f t="shared" ca="1" si="125"/>
        <v>1214.2932725139065</v>
      </c>
      <c r="AL82" s="40">
        <f t="shared" ca="1" si="126"/>
        <v>1232.1095698886302</v>
      </c>
      <c r="AM82" s="94">
        <f t="shared" ca="1" si="127"/>
        <v>1214.2932725139065</v>
      </c>
      <c r="AN82" s="94">
        <f t="shared" ca="1" si="128"/>
        <v>1.333891136948862</v>
      </c>
      <c r="AO82" s="90">
        <f t="shared" si="129"/>
        <v>1.3206281257485031</v>
      </c>
      <c r="AP82" s="90">
        <f t="shared" si="130"/>
        <v>0.82509940119760494</v>
      </c>
      <c r="AQ82" s="29"/>
      <c r="AR82" s="40" t="e">
        <f t="shared" si="131"/>
        <v>#REF!</v>
      </c>
      <c r="AS82" s="40">
        <f t="shared" ca="1" si="132"/>
        <v>1.333891136948862</v>
      </c>
      <c r="AT82" s="40">
        <f t="shared" ca="1" si="133"/>
        <v>0.89050962826998536</v>
      </c>
      <c r="AU82" s="64"/>
      <c r="AV82" s="126">
        <f t="shared" si="134"/>
        <v>0.36742935870177634</v>
      </c>
      <c r="AW82" s="29"/>
      <c r="AX82" s="29">
        <f t="shared" si="135"/>
        <v>0.12559992156118716</v>
      </c>
      <c r="AY82" s="29">
        <f t="shared" si="136"/>
        <v>0.34183420183124291</v>
      </c>
      <c r="AZ82" s="29">
        <f t="shared" si="137"/>
        <v>74.521831388033092</v>
      </c>
      <c r="BA82" s="29">
        <f t="shared" si="138"/>
        <v>88.839933835783398</v>
      </c>
      <c r="BB82" s="29">
        <f t="shared" si="139"/>
        <v>0.72564713244558066</v>
      </c>
      <c r="BC82" s="29">
        <f t="shared" si="140"/>
        <v>8.1373280519987778E-3</v>
      </c>
      <c r="BD82" s="29">
        <f t="shared" si="141"/>
        <v>0.29481860711448493</v>
      </c>
      <c r="BE82" s="29">
        <f t="shared" si="142"/>
        <v>0.10772982362373063</v>
      </c>
      <c r="BF82" s="29">
        <f t="shared" si="143"/>
        <v>1.5506607929515418E-3</v>
      </c>
      <c r="BG82" s="29">
        <f t="shared" si="144"/>
        <v>0.31510207322277467</v>
      </c>
      <c r="BH82" s="29">
        <f t="shared" si="145"/>
        <v>0.17547175867640083</v>
      </c>
      <c r="BI82" s="29">
        <f t="shared" si="146"/>
        <v>7.7768401827073411E-2</v>
      </c>
      <c r="BJ82" s="29">
        <f t="shared" si="147"/>
        <v>2.5478788908233894E-3</v>
      </c>
      <c r="BK82" s="29">
        <f t="shared" si="148"/>
        <v>0</v>
      </c>
      <c r="BL82" s="29">
        <f t="shared" si="149"/>
        <v>9.210635389103293E-4</v>
      </c>
      <c r="BM82" s="29">
        <f t="shared" si="150"/>
        <v>2.9590593009574668E-3</v>
      </c>
      <c r="BN82" s="29">
        <f t="shared" si="151"/>
        <v>1.7126537874856864</v>
      </c>
      <c r="BO82" s="29">
        <f t="shared" si="152"/>
        <v>0.42369750252378158</v>
      </c>
      <c r="BP82" s="29">
        <f t="shared" si="153"/>
        <v>4.7512977295574898E-3</v>
      </c>
      <c r="BQ82" s="29">
        <f t="shared" si="154"/>
        <v>0.1721413920716004</v>
      </c>
      <c r="BR82" s="29">
        <f t="shared" si="155"/>
        <v>6.290227739599763E-2</v>
      </c>
      <c r="BS82" s="29">
        <f t="shared" si="156"/>
        <v>9.0541404473115184E-4</v>
      </c>
      <c r="BT82" s="29">
        <f t="shared" si="157"/>
        <v>0.18398468828038494</v>
      </c>
      <c r="BU82" s="29">
        <f t="shared" si="158"/>
        <v>0.10245605968851854</v>
      </c>
      <c r="BV82" s="29">
        <f t="shared" si="159"/>
        <v>4.5408127664403018E-2</v>
      </c>
      <c r="BW82" s="29">
        <f t="shared" si="160"/>
        <v>1.4876788930960067E-3</v>
      </c>
      <c r="BX82" s="29">
        <f t="shared" si="161"/>
        <v>0</v>
      </c>
      <c r="BY82" s="29">
        <f t="shared" si="162"/>
        <v>5.377990260731708E-4</v>
      </c>
      <c r="BZ82" s="29">
        <f t="shared" si="163"/>
        <v>1.7277626818562109E-3</v>
      </c>
      <c r="CA82" s="29">
        <f t="shared" si="164"/>
        <v>1.0000000000000002</v>
      </c>
      <c r="CB82" s="29">
        <f t="shared" si="165"/>
        <v>0.91454839284139122</v>
      </c>
      <c r="CC82" s="29">
        <f t="shared" si="166"/>
        <v>2.7541725714457402E-3</v>
      </c>
      <c r="CD82" s="29">
        <f t="shared" si="167"/>
        <v>4.236914114220143E-2</v>
      </c>
      <c r="CE82" s="29">
        <f t="shared" si="168"/>
        <v>9.5342285765187954E-2</v>
      </c>
      <c r="CF82" s="29">
        <f t="shared" si="169"/>
        <v>0</v>
      </c>
      <c r="CG82" s="29">
        <f t="shared" si="170"/>
        <v>0.75897420629013213</v>
      </c>
      <c r="CH82" s="29">
        <f t="shared" si="171"/>
        <v>4.2441340005064429E-2</v>
      </c>
      <c r="CI82" s="29">
        <f t="shared" si="172"/>
        <v>3.2269046401275274E-3</v>
      </c>
      <c r="CJ82" s="29">
        <f t="shared" si="173"/>
        <v>0</v>
      </c>
      <c r="CK82" s="29">
        <f t="shared" si="174"/>
        <v>0</v>
      </c>
      <c r="CL82" s="29">
        <f t="shared" si="175"/>
        <v>3.2237223861861521E-3</v>
      </c>
      <c r="CM82" s="29">
        <f t="shared" si="176"/>
        <v>1.8628801656417366</v>
      </c>
      <c r="CN82" s="29"/>
      <c r="CO82" s="29">
        <f t="shared" si="177"/>
        <v>0.84030901023401383</v>
      </c>
      <c r="CP82" s="29"/>
      <c r="CQ82" s="29">
        <f t="shared" si="178"/>
        <v>1.8290967856827824</v>
      </c>
      <c r="CR82" s="29">
        <f t="shared" si="179"/>
        <v>5.5083451428914803E-3</v>
      </c>
      <c r="CS82" s="29">
        <f t="shared" si="180"/>
        <v>0.1271074234266043</v>
      </c>
      <c r="CT82" s="29">
        <f t="shared" si="181"/>
        <v>9.5342285765187954E-2</v>
      </c>
      <c r="CU82" s="29">
        <f t="shared" si="182"/>
        <v>0</v>
      </c>
      <c r="CV82" s="29">
        <f t="shared" si="183"/>
        <v>0.75897420629013213</v>
      </c>
      <c r="CW82" s="29">
        <f t="shared" si="184"/>
        <v>4.2441340005064429E-2</v>
      </c>
      <c r="CX82" s="29">
        <f t="shared" si="185"/>
        <v>3.2269046401275274E-3</v>
      </c>
      <c r="CY82" s="29">
        <f t="shared" si="186"/>
        <v>0</v>
      </c>
      <c r="CZ82" s="29">
        <f t="shared" si="187"/>
        <v>0</v>
      </c>
      <c r="DA82" s="29">
        <f t="shared" si="188"/>
        <v>9.6711671585584559E-3</v>
      </c>
      <c r="DB82" s="29">
        <f t="shared" si="189"/>
        <v>2.8713684581113483</v>
      </c>
      <c r="DC82" s="29">
        <f t="shared" si="190"/>
        <v>2.0895959844688545</v>
      </c>
      <c r="DD82" s="29">
        <f t="shared" si="191"/>
        <v>1.9110366492838156</v>
      </c>
      <c r="DE82" s="29">
        <f t="shared" si="192"/>
        <v>5.7551079458272782E-3</v>
      </c>
      <c r="DF82" s="29">
        <f t="shared" si="193"/>
        <v>0.1770687743922765</v>
      </c>
      <c r="DG82" s="29">
        <f t="shared" si="194"/>
        <v>1.9167917572296429</v>
      </c>
      <c r="DH82" s="29">
        <f t="shared" si="195"/>
        <v>8.8963350716184442E-2</v>
      </c>
      <c r="DI82" s="29">
        <f t="shared" si="196"/>
        <v>8.8105423676092059E-2</v>
      </c>
      <c r="DJ82" s="29">
        <f t="shared" si="197"/>
        <v>0.19922685748501878</v>
      </c>
      <c r="DK82" s="29">
        <f t="shared" si="198"/>
        <v>0</v>
      </c>
      <c r="DL82" s="29">
        <f t="shared" si="199"/>
        <v>1.5859494537792962</v>
      </c>
      <c r="DM82" s="29">
        <f t="shared" si="200"/>
        <v>8.8685253650059984E-2</v>
      </c>
      <c r="DN82" s="29">
        <f t="shared" si="201"/>
        <v>1.3485853956548791E-2</v>
      </c>
      <c r="DO82" s="29">
        <f t="shared" si="202"/>
        <v>0</v>
      </c>
      <c r="DP82" s="29">
        <f t="shared" si="203"/>
        <v>0</v>
      </c>
      <c r="DQ82" s="29">
        <f t="shared" si="204"/>
        <v>1.3472554706433874E-2</v>
      </c>
      <c r="DR82" s="31">
        <f t="shared" si="205"/>
        <v>3.9946805051992769</v>
      </c>
      <c r="DS82" s="29"/>
      <c r="DT82" s="29">
        <f t="shared" si="206"/>
        <v>1.3485853956548791E-2</v>
      </c>
      <c r="DU82" s="29">
        <f t="shared" si="207"/>
        <v>5.7551079458272782E-3</v>
      </c>
      <c r="DV82" s="29">
        <f t="shared" si="208"/>
        <v>1.3472554706433874E-2</v>
      </c>
      <c r="DW82" s="31">
        <f t="shared" si="209"/>
        <v>6.1147015013109395E-2</v>
      </c>
      <c r="DX82" s="29">
        <f t="shared" si="210"/>
        <v>8.8685253650059984E-2</v>
      </c>
      <c r="DY82" s="29">
        <f t="shared" si="211"/>
        <v>0.81479446732765914</v>
      </c>
      <c r="DZ82" s="29">
        <f t="shared" si="212"/>
        <v>0.99734025259963843</v>
      </c>
      <c r="EA82" s="29">
        <f t="shared" si="213"/>
        <v>4.3029797707309454</v>
      </c>
      <c r="EB82" s="29">
        <f t="shared" si="214"/>
        <v>2.9783035314581321</v>
      </c>
      <c r="EC82" s="29"/>
      <c r="ED82" s="29"/>
      <c r="EE82" s="29">
        <f t="shared" si="215"/>
        <v>0.42369750252378158</v>
      </c>
      <c r="EF82" s="29">
        <f t="shared" si="216"/>
        <v>0.3502484394096323</v>
      </c>
      <c r="EG82" s="29">
        <f t="shared" si="217"/>
        <v>-0.69453350610562281</v>
      </c>
      <c r="EH82" s="29">
        <f t="shared" si="218"/>
        <v>2.4054703282427838</v>
      </c>
      <c r="EI82" s="29" t="e">
        <f>125.9*1000/8.3144+(#REF!*10^9-10^5)*6.5*(10^-6)/8.3144</f>
        <v>#REF!</v>
      </c>
      <c r="EJ82" s="29">
        <f t="shared" si="219"/>
        <v>9.9070535394552657</v>
      </c>
      <c r="EK82" s="29" t="e">
        <f t="shared" si="220"/>
        <v>#REF!</v>
      </c>
      <c r="EL82" s="29" t="e">
        <f>#REF!</f>
        <v>#REF!</v>
      </c>
      <c r="EM82" s="29" t="e">
        <f>1/(0.000407-0.0000329*#REF!+0.00001202*P82+0.000056662*EA82-0.000306214*BT82-0.0006176*BW82+0.00018946*BT82/(BT82+BR82)+0.00025746*DJ82)</f>
        <v>#REF!</v>
      </c>
      <c r="EN82" s="29"/>
      <c r="EO82" s="29" t="e">
        <f t="shared" si="221"/>
        <v>#REF!</v>
      </c>
      <c r="EP82" s="29" t="e">
        <f>#REF!</f>
        <v>#REF!</v>
      </c>
      <c r="EQ82" s="31" t="e">
        <f t="shared" si="222"/>
        <v>#REF!</v>
      </c>
      <c r="ER82" s="31" t="e">
        <f>2064.1+31.52*DF82-12.28*DM82-289.6*DQ82+1.544*LN(DQ82)-177.24*(DF82-0.17145)^2-371.87*(DF82-0.17145)*(DM82-0.07365)+0.321067*#REF!-343.43*LN(#REF!)</f>
        <v>#REF!</v>
      </c>
      <c r="ES82" s="31" t="e">
        <f t="shared" si="223"/>
        <v>#REF!</v>
      </c>
      <c r="ET82" s="31">
        <f t="shared" si="224"/>
        <v>0.74521831388033088</v>
      </c>
      <c r="EU82" s="31" t="e">
        <f>(5573.8+587.9*#REF!-61*#REF!^2)/(5.3-0.633*LN(ET82)-3.97*EF82+0.06*EG82+24.7*BU82^2+0.081*P82+0.156*#REF!)</f>
        <v>#REF!</v>
      </c>
    </row>
    <row r="83" spans="4:151">
      <c r="D83">
        <v>46.2</v>
      </c>
      <c r="E83">
        <v>0.68</v>
      </c>
      <c r="F83">
        <v>18</v>
      </c>
      <c r="G83">
        <v>6.4</v>
      </c>
      <c r="H83">
        <v>0.08</v>
      </c>
      <c r="I83">
        <v>8.48</v>
      </c>
      <c r="J83">
        <v>8.82</v>
      </c>
      <c r="K83">
        <v>3</v>
      </c>
      <c r="L83">
        <v>0.44</v>
      </c>
      <c r="M83" s="30">
        <v>0</v>
      </c>
      <c r="N83">
        <v>0.06</v>
      </c>
      <c r="O83">
        <v>0.22</v>
      </c>
      <c r="P83">
        <v>7.87</v>
      </c>
      <c r="S83">
        <v>54.95</v>
      </c>
      <c r="T83">
        <v>0.22</v>
      </c>
      <c r="U83">
        <v>4.32</v>
      </c>
      <c r="V83">
        <v>6.85</v>
      </c>
      <c r="W83">
        <v>0</v>
      </c>
      <c r="X83">
        <v>30.59</v>
      </c>
      <c r="Y83">
        <v>2.38</v>
      </c>
      <c r="Z83">
        <v>0.2</v>
      </c>
      <c r="AA83">
        <v>0</v>
      </c>
      <c r="AB83" s="30">
        <v>0</v>
      </c>
      <c r="AC83">
        <v>0.49</v>
      </c>
      <c r="AD83" s="30">
        <v>0</v>
      </c>
      <c r="AF83" s="29">
        <f t="shared" si="120"/>
        <v>0.31149877686118455</v>
      </c>
      <c r="AG83" s="29">
        <f t="shared" si="121"/>
        <v>1.4792336848108434E-2</v>
      </c>
      <c r="AH83" s="7">
        <f t="shared" ca="1" si="122"/>
        <v>9.3217188347859992</v>
      </c>
      <c r="AI83" s="29">
        <f t="shared" ca="1" si="123"/>
        <v>1399.1758754130901</v>
      </c>
      <c r="AJ83" s="40" t="e">
        <f t="shared" si="124"/>
        <v>#REF!</v>
      </c>
      <c r="AK83" s="41">
        <f t="shared" ca="1" si="125"/>
        <v>1126.02587541309</v>
      </c>
      <c r="AL83" s="40">
        <f t="shared" ca="1" si="126"/>
        <v>1124.513645099508</v>
      </c>
      <c r="AM83" s="94">
        <f t="shared" ca="1" si="127"/>
        <v>1126.02587541309</v>
      </c>
      <c r="AN83" s="94">
        <f t="shared" ca="1" si="128"/>
        <v>0.93217188347859992</v>
      </c>
      <c r="AO83" s="90">
        <f t="shared" si="129"/>
        <v>0.84083200000000002</v>
      </c>
      <c r="AP83" s="90">
        <f t="shared" si="130"/>
        <v>0.67423999999999995</v>
      </c>
      <c r="AQ83" s="29"/>
      <c r="AR83" s="40" t="e">
        <f t="shared" si="131"/>
        <v>#REF!</v>
      </c>
      <c r="AS83" s="40">
        <f t="shared" ca="1" si="132"/>
        <v>0.93217188347859992</v>
      </c>
      <c r="AT83" s="40">
        <f t="shared" ca="1" si="133"/>
        <v>0.64868801067294246</v>
      </c>
      <c r="AU83" s="64"/>
      <c r="AV83" s="126">
        <f t="shared" si="134"/>
        <v>0.29670644001307611</v>
      </c>
      <c r="AW83" s="29"/>
      <c r="AX83" s="29">
        <f t="shared" si="135"/>
        <v>0.12559992156118716</v>
      </c>
      <c r="AY83" s="29">
        <f t="shared" si="136"/>
        <v>0.423313769514581</v>
      </c>
      <c r="AZ83" s="29">
        <f t="shared" si="137"/>
        <v>70.255248526799235</v>
      </c>
      <c r="BA83" s="29">
        <f t="shared" si="138"/>
        <v>88.839933835783398</v>
      </c>
      <c r="BB83" s="29">
        <f t="shared" si="139"/>
        <v>0.76891966786664745</v>
      </c>
      <c r="BC83" s="29">
        <f t="shared" si="140"/>
        <v>8.5128970390141064E-3</v>
      </c>
      <c r="BD83" s="29">
        <f t="shared" si="141"/>
        <v>0.35307617618501191</v>
      </c>
      <c r="BE83" s="29">
        <f t="shared" si="142"/>
        <v>8.9078923926598969E-2</v>
      </c>
      <c r="BF83" s="29">
        <f t="shared" si="143"/>
        <v>1.1277533039647577E-3</v>
      </c>
      <c r="BG83" s="29">
        <f t="shared" si="144"/>
        <v>0.21039886464008892</v>
      </c>
      <c r="BH83" s="29">
        <f t="shared" si="145"/>
        <v>0.15728261295994467</v>
      </c>
      <c r="BI83" s="29">
        <f t="shared" si="146"/>
        <v>9.6807139203825818E-2</v>
      </c>
      <c r="BJ83" s="29">
        <f t="shared" si="147"/>
        <v>9.3422225996857618E-3</v>
      </c>
      <c r="BK83" s="29">
        <f t="shared" si="148"/>
        <v>0</v>
      </c>
      <c r="BL83" s="29">
        <f t="shared" si="149"/>
        <v>7.8948303335171072E-4</v>
      </c>
      <c r="BM83" s="29">
        <f t="shared" si="150"/>
        <v>3.0999668867173463E-3</v>
      </c>
      <c r="BN83" s="29">
        <f t="shared" si="151"/>
        <v>1.6984357076448517</v>
      </c>
      <c r="BO83" s="29">
        <f t="shared" si="152"/>
        <v>0.45272226932444531</v>
      </c>
      <c r="BP83" s="29">
        <f t="shared" si="153"/>
        <v>5.0121985781955659E-3</v>
      </c>
      <c r="BQ83" s="29">
        <f t="shared" si="154"/>
        <v>0.20788315659861364</v>
      </c>
      <c r="BR83" s="29">
        <f t="shared" si="155"/>
        <v>5.2447627852879347E-2</v>
      </c>
      <c r="BS83" s="29">
        <f t="shared" si="156"/>
        <v>6.6399528630292691E-4</v>
      </c>
      <c r="BT83" s="29">
        <f t="shared" si="157"/>
        <v>0.12387802711227736</v>
      </c>
      <c r="BU83" s="29">
        <f t="shared" si="158"/>
        <v>9.2604396063976857E-2</v>
      </c>
      <c r="BV83" s="29">
        <f t="shared" si="159"/>
        <v>5.6997823802270468E-2</v>
      </c>
      <c r="BW83" s="29">
        <f t="shared" si="160"/>
        <v>5.5004864521131756E-3</v>
      </c>
      <c r="BX83" s="29">
        <f t="shared" si="161"/>
        <v>0</v>
      </c>
      <c r="BY83" s="29">
        <f t="shared" si="162"/>
        <v>4.6482950740976421E-4</v>
      </c>
      <c r="BZ83" s="29">
        <f t="shared" si="163"/>
        <v>1.8251894215153648E-3</v>
      </c>
      <c r="CA83" s="29">
        <f t="shared" si="164"/>
        <v>0.99999999999999978</v>
      </c>
      <c r="CB83" s="29">
        <f t="shared" si="165"/>
        <v>0.91454839284139122</v>
      </c>
      <c r="CC83" s="29">
        <f t="shared" si="166"/>
        <v>2.7541725714457402E-3</v>
      </c>
      <c r="CD83" s="29">
        <f t="shared" si="167"/>
        <v>4.236914114220143E-2</v>
      </c>
      <c r="CE83" s="29">
        <f t="shared" si="168"/>
        <v>9.5342285765187954E-2</v>
      </c>
      <c r="CF83" s="29">
        <f t="shared" si="169"/>
        <v>0</v>
      </c>
      <c r="CG83" s="29">
        <f t="shared" si="170"/>
        <v>0.75897420629013213</v>
      </c>
      <c r="CH83" s="29">
        <f t="shared" si="171"/>
        <v>4.2441340005064429E-2</v>
      </c>
      <c r="CI83" s="29">
        <f t="shared" si="172"/>
        <v>3.2269046401275274E-3</v>
      </c>
      <c r="CJ83" s="29">
        <f t="shared" si="173"/>
        <v>0</v>
      </c>
      <c r="CK83" s="29">
        <f t="shared" si="174"/>
        <v>0</v>
      </c>
      <c r="CL83" s="29">
        <f t="shared" si="175"/>
        <v>3.2237223861861521E-3</v>
      </c>
      <c r="CM83" s="29">
        <f t="shared" si="176"/>
        <v>1.8628801656417366</v>
      </c>
      <c r="CN83" s="29"/>
      <c r="CO83" s="29">
        <f t="shared" si="177"/>
        <v>0.84030901023401383</v>
      </c>
      <c r="CP83" s="29"/>
      <c r="CQ83" s="29">
        <f t="shared" si="178"/>
        <v>1.8290967856827824</v>
      </c>
      <c r="CR83" s="29">
        <f t="shared" si="179"/>
        <v>5.5083451428914803E-3</v>
      </c>
      <c r="CS83" s="29">
        <f t="shared" si="180"/>
        <v>0.1271074234266043</v>
      </c>
      <c r="CT83" s="29">
        <f t="shared" si="181"/>
        <v>9.5342285765187954E-2</v>
      </c>
      <c r="CU83" s="29">
        <f t="shared" si="182"/>
        <v>0</v>
      </c>
      <c r="CV83" s="29">
        <f t="shared" si="183"/>
        <v>0.75897420629013213</v>
      </c>
      <c r="CW83" s="29">
        <f t="shared" si="184"/>
        <v>4.2441340005064429E-2</v>
      </c>
      <c r="CX83" s="29">
        <f t="shared" si="185"/>
        <v>3.2269046401275274E-3</v>
      </c>
      <c r="CY83" s="29">
        <f t="shared" si="186"/>
        <v>0</v>
      </c>
      <c r="CZ83" s="29">
        <f t="shared" si="187"/>
        <v>0</v>
      </c>
      <c r="DA83" s="29">
        <f t="shared" si="188"/>
        <v>9.6711671585584559E-3</v>
      </c>
      <c r="DB83" s="29">
        <f t="shared" si="189"/>
        <v>2.8713684581113483</v>
      </c>
      <c r="DC83" s="29">
        <f t="shared" si="190"/>
        <v>2.0895959844688545</v>
      </c>
      <c r="DD83" s="29">
        <f t="shared" si="191"/>
        <v>1.9110366492838156</v>
      </c>
      <c r="DE83" s="29">
        <f t="shared" si="192"/>
        <v>5.7551079458272782E-3</v>
      </c>
      <c r="DF83" s="29">
        <f t="shared" si="193"/>
        <v>0.1770687743922765</v>
      </c>
      <c r="DG83" s="29">
        <f t="shared" si="194"/>
        <v>1.9167917572296429</v>
      </c>
      <c r="DH83" s="29">
        <f t="shared" si="195"/>
        <v>8.8963350716184442E-2</v>
      </c>
      <c r="DI83" s="29">
        <f t="shared" si="196"/>
        <v>8.8105423676092059E-2</v>
      </c>
      <c r="DJ83" s="29">
        <f t="shared" si="197"/>
        <v>0.19922685748501878</v>
      </c>
      <c r="DK83" s="29">
        <f t="shared" si="198"/>
        <v>0</v>
      </c>
      <c r="DL83" s="29">
        <f t="shared" si="199"/>
        <v>1.5859494537792962</v>
      </c>
      <c r="DM83" s="29">
        <f t="shared" si="200"/>
        <v>8.8685253650059984E-2</v>
      </c>
      <c r="DN83" s="29">
        <f t="shared" si="201"/>
        <v>1.3485853956548791E-2</v>
      </c>
      <c r="DO83" s="29">
        <f t="shared" si="202"/>
        <v>0</v>
      </c>
      <c r="DP83" s="29">
        <f t="shared" si="203"/>
        <v>0</v>
      </c>
      <c r="DQ83" s="29">
        <f t="shared" si="204"/>
        <v>1.3472554706433874E-2</v>
      </c>
      <c r="DR83" s="31">
        <f t="shared" si="205"/>
        <v>3.9946805051992769</v>
      </c>
      <c r="DS83" s="29"/>
      <c r="DT83" s="29">
        <f t="shared" si="206"/>
        <v>1.3485853956548791E-2</v>
      </c>
      <c r="DU83" s="29">
        <f t="shared" si="207"/>
        <v>5.7551079458272782E-3</v>
      </c>
      <c r="DV83" s="29">
        <f t="shared" si="208"/>
        <v>1.3472554706433874E-2</v>
      </c>
      <c r="DW83" s="31">
        <f t="shared" si="209"/>
        <v>6.1147015013109395E-2</v>
      </c>
      <c r="DX83" s="29">
        <f t="shared" si="210"/>
        <v>8.8685253650059984E-2</v>
      </c>
      <c r="DY83" s="29">
        <f t="shared" si="211"/>
        <v>0.81479446732765914</v>
      </c>
      <c r="DZ83" s="29">
        <f t="shared" si="212"/>
        <v>0.99734025259963843</v>
      </c>
      <c r="EA83" s="29">
        <f t="shared" si="213"/>
        <v>4.8434615247049218</v>
      </c>
      <c r="EB83" s="29">
        <f t="shared" si="214"/>
        <v>2.871224431056322</v>
      </c>
      <c r="EC83" s="29"/>
      <c r="ED83" s="29"/>
      <c r="EE83" s="29">
        <f t="shared" si="215"/>
        <v>0.45272226932444531</v>
      </c>
      <c r="EF83" s="29">
        <f t="shared" si="216"/>
        <v>0.26959404631543654</v>
      </c>
      <c r="EG83" s="29">
        <f t="shared" si="217"/>
        <v>-0.85083590219068361</v>
      </c>
      <c r="EH83" s="29">
        <f t="shared" si="218"/>
        <v>3.4675271116191064</v>
      </c>
      <c r="EI83" s="29" t="e">
        <f>125.9*1000/8.3144+(#REF!*10^9-10^5)*6.5*(10^-6)/8.3144</f>
        <v>#REF!</v>
      </c>
      <c r="EJ83" s="29">
        <f t="shared" si="219"/>
        <v>10.271297556887921</v>
      </c>
      <c r="EK83" s="29" t="e">
        <f t="shared" si="220"/>
        <v>#REF!</v>
      </c>
      <c r="EL83" s="29" t="e">
        <f>#REF!</f>
        <v>#REF!</v>
      </c>
      <c r="EM83" s="29" t="e">
        <f>1/(0.000407-0.0000329*#REF!+0.00001202*P83+0.000056662*EA83-0.000306214*BT83-0.0006176*BW83+0.00018946*BT83/(BT83+BR83)+0.00025746*DJ83)</f>
        <v>#REF!</v>
      </c>
      <c r="EN83" s="29"/>
      <c r="EO83" s="29" t="e">
        <f t="shared" si="221"/>
        <v>#REF!</v>
      </c>
      <c r="EP83" s="29" t="e">
        <f>#REF!</f>
        <v>#REF!</v>
      </c>
      <c r="EQ83" s="31" t="e">
        <f t="shared" si="222"/>
        <v>#REF!</v>
      </c>
      <c r="ER83" s="31" t="e">
        <f>2064.1+31.52*DF83-12.28*DM83-289.6*DQ83+1.544*LN(DQ83)-177.24*(DF83-0.17145)^2-371.87*(DF83-0.17145)*(DM83-0.07365)+0.321067*#REF!-343.43*LN(#REF!)</f>
        <v>#REF!</v>
      </c>
      <c r="ES83" s="31" t="e">
        <f t="shared" si="223"/>
        <v>#REF!</v>
      </c>
      <c r="ET83" s="31">
        <f t="shared" si="224"/>
        <v>0.7025524852679923</v>
      </c>
      <c r="EU83" s="31" t="e">
        <f>(5573.8+587.9*#REF!-61*#REF!^2)/(5.3-0.633*LN(ET83)-3.97*EF83+0.06*EG83+24.7*BU83^2+0.081*P83+0.156*#REF!)</f>
        <v>#REF!</v>
      </c>
    </row>
    <row r="84" spans="4:151">
      <c r="D84">
        <v>76.84</v>
      </c>
      <c r="E84">
        <v>0.22</v>
      </c>
      <c r="F84">
        <v>11.47</v>
      </c>
      <c r="G84">
        <v>1.1599999999999999</v>
      </c>
      <c r="H84">
        <v>7.0000000000000007E-2</v>
      </c>
      <c r="I84">
        <v>0.14000000000000001</v>
      </c>
      <c r="J84">
        <v>0.67</v>
      </c>
      <c r="K84">
        <v>4.0199999999999996</v>
      </c>
      <c r="L84">
        <v>2.87</v>
      </c>
      <c r="M84" s="30">
        <v>0</v>
      </c>
      <c r="N84">
        <v>0</v>
      </c>
      <c r="O84">
        <v>0</v>
      </c>
      <c r="P84">
        <v>2.5299999999999998</v>
      </c>
      <c r="S84">
        <v>54.95</v>
      </c>
      <c r="T84">
        <v>0.22</v>
      </c>
      <c r="U84">
        <v>4.32</v>
      </c>
      <c r="V84">
        <v>6.85</v>
      </c>
      <c r="W84">
        <v>0</v>
      </c>
      <c r="X84">
        <v>30.59</v>
      </c>
      <c r="Y84">
        <v>2.38</v>
      </c>
      <c r="Z84">
        <v>0.2</v>
      </c>
      <c r="AA84">
        <v>0</v>
      </c>
      <c r="AB84" s="30">
        <v>0</v>
      </c>
      <c r="AC84">
        <v>0.49</v>
      </c>
      <c r="AD84" s="30">
        <v>0</v>
      </c>
      <c r="AF84" s="29">
        <f t="shared" si="120"/>
        <v>0.20451694664220738</v>
      </c>
      <c r="AG84" s="29">
        <f t="shared" si="121"/>
        <v>0.17749098593834878</v>
      </c>
      <c r="AH84" s="7" t="str">
        <f t="shared" si="122"/>
        <v/>
      </c>
      <c r="AI84" s="29" t="str">
        <f t="shared" si="123"/>
        <v/>
      </c>
      <c r="AJ84" s="40" t="e">
        <f t="shared" si="124"/>
        <v>#REF!</v>
      </c>
      <c r="AK84" s="41">
        <f t="shared" ca="1" si="125"/>
        <v>983.63077831432406</v>
      </c>
      <c r="AL84" s="40">
        <f t="shared" ca="1" si="126"/>
        <v>874.30301227447012</v>
      </c>
      <c r="AM84" s="94">
        <f t="shared" ca="1" si="127"/>
        <v>983.63077831432406</v>
      </c>
      <c r="AN84" s="94">
        <f t="shared" ca="1" si="128"/>
        <v>0.24484171057486748</v>
      </c>
      <c r="AO84" s="90">
        <f t="shared" si="129"/>
        <v>1.1163756312118569</v>
      </c>
      <c r="AP84" s="90">
        <f t="shared" si="130"/>
        <v>1.1088749782040104</v>
      </c>
      <c r="AQ84" s="29"/>
      <c r="AR84" s="40" t="e">
        <f t="shared" si="131"/>
        <v>#REF!</v>
      </c>
      <c r="AS84" s="40">
        <f t="shared" ca="1" si="132"/>
        <v>0.24484171057486748</v>
      </c>
      <c r="AT84" s="40">
        <f t="shared" ca="1" si="133"/>
        <v>0.72054547637392918</v>
      </c>
      <c r="AU84" s="64"/>
      <c r="AV84" s="126">
        <f t="shared" si="134"/>
        <v>2.7025960703858598E-2</v>
      </c>
      <c r="AW84" s="29"/>
      <c r="AX84" s="29">
        <f t="shared" si="135"/>
        <v>0.12559992156118716</v>
      </c>
      <c r="AY84" s="29">
        <f t="shared" si="136"/>
        <v>4.6473804553136491</v>
      </c>
      <c r="AZ84" s="29">
        <f t="shared" si="137"/>
        <v>17.705003907652664</v>
      </c>
      <c r="BA84" s="29">
        <f t="shared" si="138"/>
        <v>88.839933835783398</v>
      </c>
      <c r="BB84" s="29">
        <f t="shared" si="139"/>
        <v>1.2788698545210646</v>
      </c>
      <c r="BC84" s="29">
        <f t="shared" si="140"/>
        <v>2.7541725714457402E-3</v>
      </c>
      <c r="BD84" s="29">
        <f t="shared" si="141"/>
        <v>0.22498798560233815</v>
      </c>
      <c r="BE84" s="29">
        <f t="shared" si="142"/>
        <v>1.6145554961696063E-2</v>
      </c>
      <c r="BF84" s="29">
        <f t="shared" si="143"/>
        <v>9.8678414096916309E-4</v>
      </c>
      <c r="BG84" s="29">
        <f t="shared" si="144"/>
        <v>3.4735661615109023E-3</v>
      </c>
      <c r="BH84" s="29">
        <f t="shared" si="145"/>
        <v>1.1947772186299652E-2</v>
      </c>
      <c r="BI84" s="29">
        <f t="shared" si="146"/>
        <v>0.12972156653312658</v>
      </c>
      <c r="BJ84" s="29">
        <f t="shared" si="147"/>
        <v>6.0936770138859404E-2</v>
      </c>
      <c r="BK84" s="29">
        <f t="shared" si="148"/>
        <v>0</v>
      </c>
      <c r="BL84" s="29">
        <f t="shared" si="149"/>
        <v>0</v>
      </c>
      <c r="BM84" s="29">
        <f t="shared" si="150"/>
        <v>0</v>
      </c>
      <c r="BN84" s="29">
        <f t="shared" si="151"/>
        <v>1.7298240268173104</v>
      </c>
      <c r="BO84" s="29">
        <f t="shared" si="152"/>
        <v>0.73930633098792553</v>
      </c>
      <c r="BP84" s="29">
        <f t="shared" si="153"/>
        <v>1.5921692199599752E-3</v>
      </c>
      <c r="BQ84" s="29">
        <f t="shared" si="154"/>
        <v>0.13006408866703728</v>
      </c>
      <c r="BR84" s="29">
        <f t="shared" si="155"/>
        <v>9.3336401341367319E-3</v>
      </c>
      <c r="BS84" s="29">
        <f t="shared" si="156"/>
        <v>5.7045348293880479E-4</v>
      </c>
      <c r="BT84" s="29">
        <f t="shared" si="157"/>
        <v>2.0080459674860045E-3</v>
      </c>
      <c r="BU84" s="29">
        <f t="shared" si="158"/>
        <v>6.906929260476433E-3</v>
      </c>
      <c r="BV84" s="29">
        <f t="shared" si="159"/>
        <v>7.4991192469328963E-2</v>
      </c>
      <c r="BW84" s="29">
        <f t="shared" si="160"/>
        <v>3.522714981071022E-2</v>
      </c>
      <c r="BX84" s="29">
        <f t="shared" si="161"/>
        <v>0</v>
      </c>
      <c r="BY84" s="29">
        <f t="shared" si="162"/>
        <v>0</v>
      </c>
      <c r="BZ84" s="29">
        <f t="shared" si="163"/>
        <v>0</v>
      </c>
      <c r="CA84" s="29">
        <f t="shared" si="164"/>
        <v>1</v>
      </c>
      <c r="CB84" s="29">
        <f t="shared" si="165"/>
        <v>0.91454839284139122</v>
      </c>
      <c r="CC84" s="29">
        <f t="shared" si="166"/>
        <v>2.7541725714457402E-3</v>
      </c>
      <c r="CD84" s="29">
        <f t="shared" si="167"/>
        <v>4.236914114220143E-2</v>
      </c>
      <c r="CE84" s="29">
        <f t="shared" si="168"/>
        <v>9.5342285765187954E-2</v>
      </c>
      <c r="CF84" s="29">
        <f t="shared" si="169"/>
        <v>0</v>
      </c>
      <c r="CG84" s="29">
        <f t="shared" si="170"/>
        <v>0.75897420629013213</v>
      </c>
      <c r="CH84" s="29">
        <f t="shared" si="171"/>
        <v>4.2441340005064429E-2</v>
      </c>
      <c r="CI84" s="29">
        <f t="shared" si="172"/>
        <v>3.2269046401275274E-3</v>
      </c>
      <c r="CJ84" s="29">
        <f t="shared" si="173"/>
        <v>0</v>
      </c>
      <c r="CK84" s="29">
        <f t="shared" si="174"/>
        <v>0</v>
      </c>
      <c r="CL84" s="29">
        <f t="shared" si="175"/>
        <v>3.2237223861861521E-3</v>
      </c>
      <c r="CM84" s="29">
        <f t="shared" si="176"/>
        <v>1.8628801656417366</v>
      </c>
      <c r="CN84" s="29"/>
      <c r="CO84" s="29">
        <f t="shared" si="177"/>
        <v>0.84030901023401383</v>
      </c>
      <c r="CP84" s="29"/>
      <c r="CQ84" s="29">
        <f t="shared" si="178"/>
        <v>1.8290967856827824</v>
      </c>
      <c r="CR84" s="29">
        <f t="shared" si="179"/>
        <v>5.5083451428914803E-3</v>
      </c>
      <c r="CS84" s="29">
        <f t="shared" si="180"/>
        <v>0.1271074234266043</v>
      </c>
      <c r="CT84" s="29">
        <f t="shared" si="181"/>
        <v>9.5342285765187954E-2</v>
      </c>
      <c r="CU84" s="29">
        <f t="shared" si="182"/>
        <v>0</v>
      </c>
      <c r="CV84" s="29">
        <f t="shared" si="183"/>
        <v>0.75897420629013213</v>
      </c>
      <c r="CW84" s="29">
        <f t="shared" si="184"/>
        <v>4.2441340005064429E-2</v>
      </c>
      <c r="CX84" s="29">
        <f t="shared" si="185"/>
        <v>3.2269046401275274E-3</v>
      </c>
      <c r="CY84" s="29">
        <f t="shared" si="186"/>
        <v>0</v>
      </c>
      <c r="CZ84" s="29">
        <f t="shared" si="187"/>
        <v>0</v>
      </c>
      <c r="DA84" s="29">
        <f t="shared" si="188"/>
        <v>9.6711671585584559E-3</v>
      </c>
      <c r="DB84" s="29">
        <f t="shared" si="189"/>
        <v>2.8713684581113483</v>
      </c>
      <c r="DC84" s="29">
        <f t="shared" si="190"/>
        <v>2.0895959844688545</v>
      </c>
      <c r="DD84" s="29">
        <f t="shared" si="191"/>
        <v>1.9110366492838156</v>
      </c>
      <c r="DE84" s="29">
        <f t="shared" si="192"/>
        <v>5.7551079458272782E-3</v>
      </c>
      <c r="DF84" s="29">
        <f t="shared" si="193"/>
        <v>0.1770687743922765</v>
      </c>
      <c r="DG84" s="29">
        <f t="shared" si="194"/>
        <v>1.9167917572296429</v>
      </c>
      <c r="DH84" s="29">
        <f t="shared" si="195"/>
        <v>8.8963350716184442E-2</v>
      </c>
      <c r="DI84" s="29">
        <f t="shared" si="196"/>
        <v>8.8105423676092059E-2</v>
      </c>
      <c r="DJ84" s="29">
        <f t="shared" si="197"/>
        <v>0.19922685748501878</v>
      </c>
      <c r="DK84" s="29">
        <f t="shared" si="198"/>
        <v>0</v>
      </c>
      <c r="DL84" s="29">
        <f t="shared" si="199"/>
        <v>1.5859494537792962</v>
      </c>
      <c r="DM84" s="29">
        <f t="shared" si="200"/>
        <v>8.8685253650059984E-2</v>
      </c>
      <c r="DN84" s="29">
        <f t="shared" si="201"/>
        <v>1.3485853956548791E-2</v>
      </c>
      <c r="DO84" s="29">
        <f t="shared" si="202"/>
        <v>0</v>
      </c>
      <c r="DP84" s="29">
        <f t="shared" si="203"/>
        <v>0</v>
      </c>
      <c r="DQ84" s="29">
        <f t="shared" si="204"/>
        <v>1.3472554706433874E-2</v>
      </c>
      <c r="DR84" s="31">
        <f t="shared" si="205"/>
        <v>3.9946805051992769</v>
      </c>
      <c r="DS84" s="29"/>
      <c r="DT84" s="29">
        <f t="shared" si="206"/>
        <v>1.3485853956548791E-2</v>
      </c>
      <c r="DU84" s="29">
        <f t="shared" si="207"/>
        <v>5.7551079458272782E-3</v>
      </c>
      <c r="DV84" s="29">
        <f t="shared" si="208"/>
        <v>1.3472554706433874E-2</v>
      </c>
      <c r="DW84" s="31">
        <f t="shared" si="209"/>
        <v>6.1147015013109395E-2</v>
      </c>
      <c r="DX84" s="29">
        <f t="shared" si="210"/>
        <v>8.8685253650059984E-2</v>
      </c>
      <c r="DY84" s="29">
        <f t="shared" si="211"/>
        <v>0.81479446732765914</v>
      </c>
      <c r="DZ84" s="29">
        <f t="shared" si="212"/>
        <v>0.99734025259963843</v>
      </c>
      <c r="EA84" s="29">
        <f t="shared" si="213"/>
        <v>9.2596609924391444</v>
      </c>
      <c r="EB84" s="29">
        <f t="shared" si="214"/>
        <v>6.017221876958911</v>
      </c>
      <c r="EC84" s="29"/>
      <c r="ED84" s="29"/>
      <c r="EE84" s="29">
        <f t="shared" si="215"/>
        <v>0.73930633098792553</v>
      </c>
      <c r="EF84" s="29">
        <f t="shared" si="216"/>
        <v>1.8819068845037975E-2</v>
      </c>
      <c r="EG84" s="29">
        <f t="shared" si="217"/>
        <v>-0.49882913961360764</v>
      </c>
      <c r="EH84" s="29">
        <f t="shared" si="218"/>
        <v>96.59635520432316</v>
      </c>
      <c r="EI84" s="29" t="e">
        <f>125.9*1000/8.3144+(#REF!*10^9-10^5)*6.5*(10^-6)/8.3144</f>
        <v>#REF!</v>
      </c>
      <c r="EJ84" s="29">
        <f t="shared" si="219"/>
        <v>11.249396151112361</v>
      </c>
      <c r="EK84" s="29" t="e">
        <f t="shared" si="220"/>
        <v>#REF!</v>
      </c>
      <c r="EL84" s="29" t="e">
        <f>#REF!</f>
        <v>#REF!</v>
      </c>
      <c r="EM84" s="29" t="e">
        <f>1/(0.000407-0.0000329*#REF!+0.00001202*P84+0.000056662*EA84-0.000306214*BT84-0.0006176*BW84+0.00018946*BT84/(BT84+BR84)+0.00025746*DJ84)</f>
        <v>#REF!</v>
      </c>
      <c r="EN84" s="29"/>
      <c r="EO84" s="29" t="e">
        <f t="shared" si="221"/>
        <v>#REF!</v>
      </c>
      <c r="EP84" s="29" t="e">
        <f>#REF!</f>
        <v>#REF!</v>
      </c>
      <c r="EQ84" s="31" t="e">
        <f t="shared" si="222"/>
        <v>#REF!</v>
      </c>
      <c r="ER84" s="31" t="e">
        <f>2064.1+31.52*DF84-12.28*DM84-289.6*DQ84+1.544*LN(DQ84)-177.24*(DF84-0.17145)^2-371.87*(DF84-0.17145)*(DM84-0.07365)+0.321067*#REF!-343.43*LN(#REF!)</f>
        <v>#REF!</v>
      </c>
      <c r="ES84" s="31" t="e">
        <f t="shared" si="223"/>
        <v>#REF!</v>
      </c>
      <c r="ET84" s="31">
        <f t="shared" si="224"/>
        <v>0.17705003907652664</v>
      </c>
      <c r="EU84" s="31" t="e">
        <f>(5573.8+587.9*#REF!-61*#REF!^2)/(5.3-0.633*LN(ET84)-3.97*EF84+0.06*EG84+24.7*BU84^2+0.081*P84+0.156*#REF!)</f>
        <v>#REF!</v>
      </c>
    </row>
    <row r="85" spans="4:151">
      <c r="D85">
        <v>76.319999999999993</v>
      </c>
      <c r="E85">
        <v>0.23</v>
      </c>
      <c r="F85">
        <v>11.87</v>
      </c>
      <c r="G85">
        <v>1.18</v>
      </c>
      <c r="H85">
        <v>0.01</v>
      </c>
      <c r="I85">
        <v>0.14000000000000001</v>
      </c>
      <c r="J85">
        <v>0.67</v>
      </c>
      <c r="K85">
        <v>4.22</v>
      </c>
      <c r="L85">
        <v>2.8</v>
      </c>
      <c r="M85" s="30">
        <v>0</v>
      </c>
      <c r="N85">
        <v>0</v>
      </c>
      <c r="O85">
        <v>0</v>
      </c>
      <c r="P85">
        <v>2.56</v>
      </c>
      <c r="S85">
        <v>54.95</v>
      </c>
      <c r="T85">
        <v>0.22</v>
      </c>
      <c r="U85">
        <v>4.32</v>
      </c>
      <c r="V85">
        <v>6.85</v>
      </c>
      <c r="W85">
        <v>0</v>
      </c>
      <c r="X85">
        <v>30.59</v>
      </c>
      <c r="Y85">
        <v>2.38</v>
      </c>
      <c r="Z85">
        <v>0.2</v>
      </c>
      <c r="AA85">
        <v>0</v>
      </c>
      <c r="AB85" s="30">
        <v>0</v>
      </c>
      <c r="AC85">
        <v>0.49</v>
      </c>
      <c r="AD85" s="30">
        <v>0</v>
      </c>
      <c r="AF85" s="29">
        <f t="shared" si="120"/>
        <v>0.20697234596547193</v>
      </c>
      <c r="AG85" s="29">
        <f t="shared" si="121"/>
        <v>0.18040445239218719</v>
      </c>
      <c r="AH85" s="7" t="str">
        <f t="shared" si="122"/>
        <v/>
      </c>
      <c r="AI85" s="29" t="str">
        <f t="shared" si="123"/>
        <v/>
      </c>
      <c r="AJ85" s="40" t="e">
        <f t="shared" si="124"/>
        <v>#REF!</v>
      </c>
      <c r="AK85" s="41">
        <f t="shared" ca="1" si="125"/>
        <v>977.84325105475079</v>
      </c>
      <c r="AL85" s="40">
        <f t="shared" ca="1" si="126"/>
        <v>870.51846767550103</v>
      </c>
      <c r="AM85" s="94">
        <f t="shared" ca="1" si="127"/>
        <v>977.84325105475079</v>
      </c>
      <c r="AN85" s="94">
        <f t="shared" ca="1" si="128"/>
        <v>0.21064808154598474</v>
      </c>
      <c r="AO85" s="90">
        <f t="shared" si="129"/>
        <v>1.0725310918281383</v>
      </c>
      <c r="AP85" s="90">
        <f t="shared" si="130"/>
        <v>1.0685017691659646</v>
      </c>
      <c r="AQ85" s="29"/>
      <c r="AR85" s="40" t="e">
        <f t="shared" si="131"/>
        <v>#REF!</v>
      </c>
      <c r="AS85" s="40">
        <f t="shared" ca="1" si="132"/>
        <v>0.21064808154598474</v>
      </c>
      <c r="AT85" s="40">
        <f t="shared" ca="1" si="133"/>
        <v>0.73741371705712688</v>
      </c>
      <c r="AU85" s="64"/>
      <c r="AV85" s="126">
        <f t="shared" si="134"/>
        <v>2.6567893573284724E-2</v>
      </c>
      <c r="AW85" s="29"/>
      <c r="AX85" s="29">
        <f t="shared" si="135"/>
        <v>0.12559992156118716</v>
      </c>
      <c r="AY85" s="29">
        <f t="shared" si="136"/>
        <v>4.7275077045431946</v>
      </c>
      <c r="AZ85" s="29">
        <f t="shared" si="137"/>
        <v>17.457305819004748</v>
      </c>
      <c r="BA85" s="29">
        <f t="shared" si="138"/>
        <v>88.839933835783398</v>
      </c>
      <c r="BB85" s="29">
        <f t="shared" si="139"/>
        <v>1.2702153474368512</v>
      </c>
      <c r="BC85" s="29">
        <f t="shared" si="140"/>
        <v>2.8793622337841833E-3</v>
      </c>
      <c r="BD85" s="29">
        <f t="shared" si="141"/>
        <v>0.23283412285089397</v>
      </c>
      <c r="BE85" s="29">
        <f t="shared" si="142"/>
        <v>1.6423926598966684E-2</v>
      </c>
      <c r="BF85" s="29">
        <f t="shared" si="143"/>
        <v>1.4096916299559471E-4</v>
      </c>
      <c r="BG85" s="29">
        <f t="shared" si="144"/>
        <v>3.4735661615109023E-3</v>
      </c>
      <c r="BH85" s="29">
        <f t="shared" si="145"/>
        <v>1.1947772186299652E-2</v>
      </c>
      <c r="BI85" s="29">
        <f t="shared" si="146"/>
        <v>0.13617537581338163</v>
      </c>
      <c r="BJ85" s="29">
        <f t="shared" si="147"/>
        <v>5.9450507452545751E-2</v>
      </c>
      <c r="BK85" s="29">
        <f t="shared" si="148"/>
        <v>0</v>
      </c>
      <c r="BL85" s="29">
        <f t="shared" si="149"/>
        <v>0</v>
      </c>
      <c r="BM85" s="29">
        <f t="shared" si="150"/>
        <v>0</v>
      </c>
      <c r="BN85" s="29">
        <f t="shared" si="151"/>
        <v>1.7335409498972296</v>
      </c>
      <c r="BO85" s="29">
        <f t="shared" si="152"/>
        <v>0.73272878123366736</v>
      </c>
      <c r="BP85" s="29">
        <f t="shared" si="153"/>
        <v>1.6609715703311664E-3</v>
      </c>
      <c r="BQ85" s="29">
        <f t="shared" si="154"/>
        <v>0.1343112909243345</v>
      </c>
      <c r="BR85" s="29">
        <f t="shared" si="155"/>
        <v>9.4742074595586291E-3</v>
      </c>
      <c r="BS85" s="29">
        <f t="shared" si="156"/>
        <v>8.1318623020674449E-5</v>
      </c>
      <c r="BT85" s="29">
        <f t="shared" si="157"/>
        <v>2.0037404721918034E-3</v>
      </c>
      <c r="BU85" s="29">
        <f t="shared" si="158"/>
        <v>6.8921199623279495E-3</v>
      </c>
      <c r="BV85" s="29">
        <f t="shared" si="159"/>
        <v>7.855330779550064E-2</v>
      </c>
      <c r="BW85" s="29">
        <f t="shared" si="160"/>
        <v>3.4294261959067179E-2</v>
      </c>
      <c r="BX85" s="29">
        <f t="shared" si="161"/>
        <v>0</v>
      </c>
      <c r="BY85" s="29">
        <f t="shared" si="162"/>
        <v>0</v>
      </c>
      <c r="BZ85" s="29">
        <f t="shared" si="163"/>
        <v>0</v>
      </c>
      <c r="CA85" s="29">
        <f t="shared" si="164"/>
        <v>0.99999999999999978</v>
      </c>
      <c r="CB85" s="29">
        <f t="shared" si="165"/>
        <v>0.91454839284139122</v>
      </c>
      <c r="CC85" s="29">
        <f t="shared" si="166"/>
        <v>2.7541725714457402E-3</v>
      </c>
      <c r="CD85" s="29">
        <f t="shared" si="167"/>
        <v>4.236914114220143E-2</v>
      </c>
      <c r="CE85" s="29">
        <f t="shared" si="168"/>
        <v>9.5342285765187954E-2</v>
      </c>
      <c r="CF85" s="29">
        <f t="shared" si="169"/>
        <v>0</v>
      </c>
      <c r="CG85" s="29">
        <f t="shared" si="170"/>
        <v>0.75897420629013213</v>
      </c>
      <c r="CH85" s="29">
        <f t="shared" si="171"/>
        <v>4.2441340005064429E-2</v>
      </c>
      <c r="CI85" s="29">
        <f t="shared" si="172"/>
        <v>3.2269046401275274E-3</v>
      </c>
      <c r="CJ85" s="29">
        <f t="shared" si="173"/>
        <v>0</v>
      </c>
      <c r="CK85" s="29">
        <f t="shared" si="174"/>
        <v>0</v>
      </c>
      <c r="CL85" s="29">
        <f t="shared" si="175"/>
        <v>3.2237223861861521E-3</v>
      </c>
      <c r="CM85" s="29">
        <f t="shared" si="176"/>
        <v>1.8628801656417366</v>
      </c>
      <c r="CN85" s="29"/>
      <c r="CO85" s="29">
        <f t="shared" si="177"/>
        <v>0.84030901023401383</v>
      </c>
      <c r="CP85" s="29"/>
      <c r="CQ85" s="29">
        <f t="shared" si="178"/>
        <v>1.8290967856827824</v>
      </c>
      <c r="CR85" s="29">
        <f t="shared" si="179"/>
        <v>5.5083451428914803E-3</v>
      </c>
      <c r="CS85" s="29">
        <f t="shared" si="180"/>
        <v>0.1271074234266043</v>
      </c>
      <c r="CT85" s="29">
        <f t="shared" si="181"/>
        <v>9.5342285765187954E-2</v>
      </c>
      <c r="CU85" s="29">
        <f t="shared" si="182"/>
        <v>0</v>
      </c>
      <c r="CV85" s="29">
        <f t="shared" si="183"/>
        <v>0.75897420629013213</v>
      </c>
      <c r="CW85" s="29">
        <f t="shared" si="184"/>
        <v>4.2441340005064429E-2</v>
      </c>
      <c r="CX85" s="29">
        <f t="shared" si="185"/>
        <v>3.2269046401275274E-3</v>
      </c>
      <c r="CY85" s="29">
        <f t="shared" si="186"/>
        <v>0</v>
      </c>
      <c r="CZ85" s="29">
        <f t="shared" si="187"/>
        <v>0</v>
      </c>
      <c r="DA85" s="29">
        <f t="shared" si="188"/>
        <v>9.6711671585584559E-3</v>
      </c>
      <c r="DB85" s="29">
        <f t="shared" si="189"/>
        <v>2.8713684581113483</v>
      </c>
      <c r="DC85" s="29">
        <f t="shared" si="190"/>
        <v>2.0895959844688545</v>
      </c>
      <c r="DD85" s="29">
        <f t="shared" si="191"/>
        <v>1.9110366492838156</v>
      </c>
      <c r="DE85" s="29">
        <f t="shared" si="192"/>
        <v>5.7551079458272782E-3</v>
      </c>
      <c r="DF85" s="29">
        <f t="shared" si="193"/>
        <v>0.1770687743922765</v>
      </c>
      <c r="DG85" s="29">
        <f t="shared" si="194"/>
        <v>1.9167917572296429</v>
      </c>
      <c r="DH85" s="29">
        <f t="shared" si="195"/>
        <v>8.8963350716184442E-2</v>
      </c>
      <c r="DI85" s="29">
        <f t="shared" si="196"/>
        <v>8.8105423676092059E-2</v>
      </c>
      <c r="DJ85" s="29">
        <f t="shared" si="197"/>
        <v>0.19922685748501878</v>
      </c>
      <c r="DK85" s="29">
        <f t="shared" si="198"/>
        <v>0</v>
      </c>
      <c r="DL85" s="29">
        <f t="shared" si="199"/>
        <v>1.5859494537792962</v>
      </c>
      <c r="DM85" s="29">
        <f t="shared" si="200"/>
        <v>8.8685253650059984E-2</v>
      </c>
      <c r="DN85" s="29">
        <f t="shared" si="201"/>
        <v>1.3485853956548791E-2</v>
      </c>
      <c r="DO85" s="29">
        <f t="shared" si="202"/>
        <v>0</v>
      </c>
      <c r="DP85" s="29">
        <f t="shared" si="203"/>
        <v>0</v>
      </c>
      <c r="DQ85" s="29">
        <f t="shared" si="204"/>
        <v>1.3472554706433874E-2</v>
      </c>
      <c r="DR85" s="31">
        <f t="shared" si="205"/>
        <v>3.9946805051992769</v>
      </c>
      <c r="DS85" s="29"/>
      <c r="DT85" s="29">
        <f t="shared" si="206"/>
        <v>1.3485853956548791E-2</v>
      </c>
      <c r="DU85" s="29">
        <f t="shared" si="207"/>
        <v>5.7551079458272782E-3</v>
      </c>
      <c r="DV85" s="29">
        <f t="shared" si="208"/>
        <v>1.3472554706433874E-2</v>
      </c>
      <c r="DW85" s="31">
        <f t="shared" si="209"/>
        <v>6.1147015013109395E-2</v>
      </c>
      <c r="DX85" s="29">
        <f t="shared" si="210"/>
        <v>8.8685253650059984E-2</v>
      </c>
      <c r="DY85" s="29">
        <f t="shared" si="211"/>
        <v>0.81479446732765914</v>
      </c>
      <c r="DZ85" s="29">
        <f t="shared" si="212"/>
        <v>0.99734025259963843</v>
      </c>
      <c r="EA85" s="29">
        <f t="shared" si="213"/>
        <v>9.3376756593184815</v>
      </c>
      <c r="EB85" s="29">
        <f t="shared" si="214"/>
        <v>5.9919635030378648</v>
      </c>
      <c r="EC85" s="29"/>
      <c r="ED85" s="29"/>
      <c r="EE85" s="29">
        <f t="shared" si="215"/>
        <v>0.73272878123366736</v>
      </c>
      <c r="EF85" s="29">
        <f t="shared" si="216"/>
        <v>1.8451386517099055E-2</v>
      </c>
      <c r="EG85" s="29">
        <f t="shared" si="217"/>
        <v>-0.51644109442955488</v>
      </c>
      <c r="EH85" s="29">
        <f t="shared" si="218"/>
        <v>99.287138045109558</v>
      </c>
      <c r="EI85" s="29" t="e">
        <f>125.9*1000/8.3144+(#REF!*10^9-10^5)*6.5*(10^-6)/8.3144</f>
        <v>#REF!</v>
      </c>
      <c r="EJ85" s="29">
        <f t="shared" si="219"/>
        <v>11.282495882566421</v>
      </c>
      <c r="EK85" s="29" t="e">
        <f t="shared" si="220"/>
        <v>#REF!</v>
      </c>
      <c r="EL85" s="29" t="e">
        <f>#REF!</f>
        <v>#REF!</v>
      </c>
      <c r="EM85" s="29" t="e">
        <f>1/(0.000407-0.0000329*#REF!+0.00001202*P85+0.000056662*EA85-0.000306214*BT85-0.0006176*BW85+0.00018946*BT85/(BT85+BR85)+0.00025746*DJ85)</f>
        <v>#REF!</v>
      </c>
      <c r="EN85" s="29"/>
      <c r="EO85" s="29" t="e">
        <f t="shared" si="221"/>
        <v>#REF!</v>
      </c>
      <c r="EP85" s="29" t="e">
        <f>#REF!</f>
        <v>#REF!</v>
      </c>
      <c r="EQ85" s="31" t="e">
        <f t="shared" si="222"/>
        <v>#REF!</v>
      </c>
      <c r="ER85" s="31" t="e">
        <f>2064.1+31.52*DF85-12.28*DM85-289.6*DQ85+1.544*LN(DQ85)-177.24*(DF85-0.17145)^2-371.87*(DF85-0.17145)*(DM85-0.07365)+0.321067*#REF!-343.43*LN(#REF!)</f>
        <v>#REF!</v>
      </c>
      <c r="ES85" s="31" t="e">
        <f t="shared" si="223"/>
        <v>#REF!</v>
      </c>
      <c r="ET85" s="31">
        <f t="shared" si="224"/>
        <v>0.17457305819004748</v>
      </c>
      <c r="EU85" s="31" t="e">
        <f>(5573.8+587.9*#REF!-61*#REF!^2)/(5.3-0.633*LN(ET85)-3.97*EF85+0.06*EG85+24.7*BU85^2+0.081*P85+0.156*#REF!)</f>
        <v>#REF!</v>
      </c>
    </row>
    <row r="86" spans="4:151">
      <c r="D86">
        <v>49.6</v>
      </c>
      <c r="E86">
        <v>3.79</v>
      </c>
      <c r="F86">
        <v>15.8</v>
      </c>
      <c r="G86">
        <v>13</v>
      </c>
      <c r="H86">
        <v>0.14000000000000001</v>
      </c>
      <c r="I86">
        <v>4.26</v>
      </c>
      <c r="J86">
        <v>6.59</v>
      </c>
      <c r="K86">
        <v>3.65</v>
      </c>
      <c r="L86">
        <v>1.04</v>
      </c>
      <c r="M86" s="30">
        <v>0</v>
      </c>
      <c r="N86">
        <v>0</v>
      </c>
      <c r="O86">
        <v>0.63</v>
      </c>
      <c r="P86">
        <v>0</v>
      </c>
      <c r="S86">
        <v>53.93</v>
      </c>
      <c r="T86">
        <v>0.19</v>
      </c>
      <c r="U86">
        <v>5.21</v>
      </c>
      <c r="V86">
        <v>7.69</v>
      </c>
      <c r="W86">
        <v>0</v>
      </c>
      <c r="X86">
        <v>29.7</v>
      </c>
      <c r="Y86">
        <v>2.61</v>
      </c>
      <c r="Z86">
        <v>0.1</v>
      </c>
      <c r="AA86">
        <v>0</v>
      </c>
      <c r="AB86" s="30">
        <v>0</v>
      </c>
      <c r="AC86">
        <v>0.47</v>
      </c>
      <c r="AD86" s="30">
        <v>0</v>
      </c>
      <c r="AF86" s="29">
        <f t="shared" si="120"/>
        <v>0.30316563993055301</v>
      </c>
      <c r="AG86" s="29">
        <f t="shared" si="121"/>
        <v>0.21831870908362216</v>
      </c>
      <c r="AH86" s="7" t="str">
        <f t="shared" si="122"/>
        <v/>
      </c>
      <c r="AI86" s="29" t="str">
        <f t="shared" si="123"/>
        <v/>
      </c>
      <c r="AJ86" s="40" t="e">
        <f t="shared" si="124"/>
        <v>#REF!</v>
      </c>
      <c r="AK86" s="41">
        <f t="shared" ca="1" si="125"/>
        <v>1349.7806000419271</v>
      </c>
      <c r="AL86" s="40">
        <f t="shared" ca="1" si="126"/>
        <v>1183.0131950417951</v>
      </c>
      <c r="AM86" s="94">
        <f t="shared" ca="1" si="127"/>
        <v>1349.7806000419271</v>
      </c>
      <c r="AN86" s="94">
        <f t="shared" ca="1" si="128"/>
        <v>1.2814553926520162</v>
      </c>
      <c r="AO86" s="90">
        <f t="shared" si="129"/>
        <v>0.91962975949367054</v>
      </c>
      <c r="AP86" s="90">
        <f t="shared" si="130"/>
        <v>0.95972468354430374</v>
      </c>
      <c r="AQ86" s="29"/>
      <c r="AR86" s="40" t="e">
        <f t="shared" si="131"/>
        <v>#REF!</v>
      </c>
      <c r="AS86" s="40">
        <f t="shared" ca="1" si="132"/>
        <v>1.2814553926520162</v>
      </c>
      <c r="AT86" s="40">
        <f t="shared" ca="1" si="133"/>
        <v>1.6545306610570882</v>
      </c>
      <c r="AU86" s="64"/>
      <c r="AV86" s="126">
        <f t="shared" si="134"/>
        <v>8.4846930846930832E-2</v>
      </c>
      <c r="AW86" s="29"/>
      <c r="AX86" s="29">
        <f t="shared" si="135"/>
        <v>0.14522726686957724</v>
      </c>
      <c r="AY86" s="29">
        <f t="shared" si="136"/>
        <v>1.7116384225090746</v>
      </c>
      <c r="AZ86" s="29">
        <f t="shared" si="137"/>
        <v>36.87436542711913</v>
      </c>
      <c r="BA86" s="29">
        <f t="shared" si="138"/>
        <v>87.317149109899262</v>
      </c>
      <c r="BB86" s="29">
        <f t="shared" si="139"/>
        <v>0.82550682957111932</v>
      </c>
      <c r="BC86" s="29">
        <f t="shared" si="140"/>
        <v>4.7446882026269802E-2</v>
      </c>
      <c r="BD86" s="29">
        <f t="shared" si="141"/>
        <v>0.30992242131795494</v>
      </c>
      <c r="BE86" s="29">
        <f t="shared" si="142"/>
        <v>0.18094156422590416</v>
      </c>
      <c r="BF86" s="29">
        <f t="shared" si="143"/>
        <v>1.9735682819383262E-3</v>
      </c>
      <c r="BG86" s="29">
        <f t="shared" si="144"/>
        <v>0.10569565605740315</v>
      </c>
      <c r="BH86" s="29">
        <f t="shared" si="145"/>
        <v>0.11751614732494731</v>
      </c>
      <c r="BI86" s="29">
        <f t="shared" si="146"/>
        <v>0.11778201936465474</v>
      </c>
      <c r="BJ86" s="29">
        <f t="shared" si="147"/>
        <v>2.208161705380271E-2</v>
      </c>
      <c r="BK86" s="29">
        <f t="shared" si="148"/>
        <v>0</v>
      </c>
      <c r="BL86" s="29">
        <f t="shared" si="149"/>
        <v>0</v>
      </c>
      <c r="BM86" s="29">
        <f t="shared" si="150"/>
        <v>8.8771779028724001E-3</v>
      </c>
      <c r="BN86" s="29">
        <f t="shared" si="151"/>
        <v>1.7377438831268672</v>
      </c>
      <c r="BO86" s="29">
        <f t="shared" si="152"/>
        <v>0.47504516493288768</v>
      </c>
      <c r="BP86" s="29">
        <f t="shared" si="153"/>
        <v>2.7303725529963987E-2</v>
      </c>
      <c r="BQ86" s="29">
        <f t="shared" si="154"/>
        <v>0.17834758293626432</v>
      </c>
      <c r="BR86" s="29">
        <f t="shared" si="155"/>
        <v>0.10412441441043713</v>
      </c>
      <c r="BS86" s="29">
        <f t="shared" si="156"/>
        <v>1.1357072242355534E-3</v>
      </c>
      <c r="BT86" s="29">
        <f t="shared" si="157"/>
        <v>6.0823494810533389E-2</v>
      </c>
      <c r="BU86" s="29">
        <f t="shared" si="158"/>
        <v>6.7625700464841065E-2</v>
      </c>
      <c r="BV86" s="29">
        <f t="shared" si="159"/>
        <v>6.7778698868281875E-2</v>
      </c>
      <c r="BW86" s="29">
        <f t="shared" si="160"/>
        <v>1.2707060728690017E-2</v>
      </c>
      <c r="BX86" s="29">
        <f t="shared" si="161"/>
        <v>0</v>
      </c>
      <c r="BY86" s="29">
        <f t="shared" si="162"/>
        <v>0</v>
      </c>
      <c r="BZ86" s="29">
        <f t="shared" si="163"/>
        <v>5.1084500938647845E-3</v>
      </c>
      <c r="CA86" s="29">
        <f t="shared" si="164"/>
        <v>0.99999999999999967</v>
      </c>
      <c r="CB86" s="29">
        <f t="shared" si="165"/>
        <v>0.89757224433004967</v>
      </c>
      <c r="CC86" s="29">
        <f t="shared" si="166"/>
        <v>2.378603584430412E-3</v>
      </c>
      <c r="CD86" s="29">
        <f t="shared" si="167"/>
        <v>5.1097968831219781E-2</v>
      </c>
      <c r="CE86" s="29">
        <f t="shared" si="168"/>
        <v>0.10703389453055408</v>
      </c>
      <c r="CF86" s="29">
        <f t="shared" si="169"/>
        <v>0</v>
      </c>
      <c r="CG86" s="29">
        <f t="shared" si="170"/>
        <v>0.73689224997766989</v>
      </c>
      <c r="CH86" s="29">
        <f t="shared" si="171"/>
        <v>4.6542814039167296E-2</v>
      </c>
      <c r="CI86" s="29">
        <f t="shared" si="172"/>
        <v>1.6134523200637637E-3</v>
      </c>
      <c r="CJ86" s="29">
        <f t="shared" si="173"/>
        <v>0</v>
      </c>
      <c r="CK86" s="29">
        <f t="shared" si="174"/>
        <v>0</v>
      </c>
      <c r="CL86" s="29">
        <f t="shared" si="175"/>
        <v>3.0921418806275336E-3</v>
      </c>
      <c r="CM86" s="29">
        <f t="shared" si="176"/>
        <v>1.8462233694937824</v>
      </c>
      <c r="CN86" s="29"/>
      <c r="CO86" s="29">
        <f t="shared" si="177"/>
        <v>0.82318274990670337</v>
      </c>
      <c r="CP86" s="29"/>
      <c r="CQ86" s="29">
        <f t="shared" si="178"/>
        <v>1.7951444886600993</v>
      </c>
      <c r="CR86" s="29">
        <f t="shared" si="179"/>
        <v>4.757207168860824E-3</v>
      </c>
      <c r="CS86" s="29">
        <f t="shared" si="180"/>
        <v>0.15329390649365934</v>
      </c>
      <c r="CT86" s="29">
        <f t="shared" si="181"/>
        <v>0.10703389453055408</v>
      </c>
      <c r="CU86" s="29">
        <f t="shared" si="182"/>
        <v>0</v>
      </c>
      <c r="CV86" s="29">
        <f t="shared" si="183"/>
        <v>0.73689224997766989</v>
      </c>
      <c r="CW86" s="29">
        <f t="shared" si="184"/>
        <v>4.6542814039167296E-2</v>
      </c>
      <c r="CX86" s="29">
        <f t="shared" si="185"/>
        <v>1.6134523200637637E-3</v>
      </c>
      <c r="CY86" s="29">
        <f t="shared" si="186"/>
        <v>0</v>
      </c>
      <c r="CZ86" s="29">
        <f t="shared" si="187"/>
        <v>0</v>
      </c>
      <c r="DA86" s="29">
        <f t="shared" si="188"/>
        <v>9.2764256418826005E-3</v>
      </c>
      <c r="DB86" s="29">
        <f t="shared" si="189"/>
        <v>2.8545544388319573</v>
      </c>
      <c r="DC86" s="29">
        <f t="shared" si="190"/>
        <v>2.1019042125730536</v>
      </c>
      <c r="DD86" s="29">
        <f t="shared" si="191"/>
        <v>1.8866108814459814</v>
      </c>
      <c r="DE86" s="29">
        <f t="shared" si="192"/>
        <v>4.9995968941556482E-3</v>
      </c>
      <c r="DF86" s="29">
        <f t="shared" si="193"/>
        <v>0.21480607188053491</v>
      </c>
      <c r="DG86" s="29">
        <f t="shared" si="194"/>
        <v>1.8916104783401371</v>
      </c>
      <c r="DH86" s="29">
        <f t="shared" si="195"/>
        <v>0.11338911855401856</v>
      </c>
      <c r="DI86" s="29">
        <f t="shared" si="196"/>
        <v>0.10141695332651635</v>
      </c>
      <c r="DJ86" s="29">
        <f t="shared" si="197"/>
        <v>0.22497499380187153</v>
      </c>
      <c r="DK86" s="29">
        <f t="shared" si="198"/>
        <v>0</v>
      </c>
      <c r="DL86" s="29">
        <f t="shared" si="199"/>
        <v>1.5488769244405001</v>
      </c>
      <c r="DM86" s="29">
        <f t="shared" si="200"/>
        <v>9.7828536893929993E-2</v>
      </c>
      <c r="DN86" s="29">
        <f t="shared" si="201"/>
        <v>6.7826444566555831E-3</v>
      </c>
      <c r="DO86" s="29">
        <f t="shared" si="202"/>
        <v>0</v>
      </c>
      <c r="DP86" s="29">
        <f t="shared" si="203"/>
        <v>0</v>
      </c>
      <c r="DQ86" s="29">
        <f t="shared" si="204"/>
        <v>1.2998772089529154E-2</v>
      </c>
      <c r="DR86" s="31">
        <f t="shared" si="205"/>
        <v>3.9978784219031587</v>
      </c>
      <c r="DS86" s="29"/>
      <c r="DT86" s="29">
        <f t="shared" si="206"/>
        <v>6.7826444566555831E-3</v>
      </c>
      <c r="DU86" s="29">
        <f t="shared" si="207"/>
        <v>4.9995968941556482E-3</v>
      </c>
      <c r="DV86" s="29">
        <f t="shared" si="208"/>
        <v>1.2998772089529154E-2</v>
      </c>
      <c r="DW86" s="31">
        <f t="shared" si="209"/>
        <v>8.1635536780331613E-2</v>
      </c>
      <c r="DX86" s="29">
        <f t="shared" si="210"/>
        <v>9.7828536893929993E-2</v>
      </c>
      <c r="DY86" s="29">
        <f t="shared" si="211"/>
        <v>0.79469412383697713</v>
      </c>
      <c r="DZ86" s="29">
        <f t="shared" si="212"/>
        <v>0.99893921095157912</v>
      </c>
      <c r="EA86" s="29">
        <f t="shared" si="213"/>
        <v>4.8494206103859501</v>
      </c>
      <c r="EB86" s="29">
        <f t="shared" si="214"/>
        <v>3.4821605265260218</v>
      </c>
      <c r="EC86" s="29"/>
      <c r="ED86" s="29"/>
      <c r="EE86" s="29">
        <f t="shared" si="215"/>
        <v>0.47504516493288768</v>
      </c>
      <c r="EF86" s="29">
        <f t="shared" si="216"/>
        <v>0.23370931691004715</v>
      </c>
      <c r="EG86" s="29">
        <f t="shared" si="217"/>
        <v>-0.88131617717798338</v>
      </c>
      <c r="EH86" s="29">
        <f t="shared" si="218"/>
        <v>5.2640406756499445</v>
      </c>
      <c r="EI86" s="29" t="e">
        <f>125.9*1000/8.3144+(#REF!*10^9-10^5)*6.5*(10^-6)/8.3144</f>
        <v>#REF!</v>
      </c>
      <c r="EJ86" s="29">
        <f t="shared" si="219"/>
        <v>10.851013914867487</v>
      </c>
      <c r="EK86" s="29" t="e">
        <f t="shared" si="220"/>
        <v>#REF!</v>
      </c>
      <c r="EL86" s="29" t="e">
        <f>#REF!</f>
        <v>#REF!</v>
      </c>
      <c r="EM86" s="29" t="e">
        <f>1/(0.000407-0.0000329*#REF!+0.00001202*P86+0.000056662*EA86-0.000306214*BT86-0.0006176*BW86+0.00018946*BT86/(BT86+BR86)+0.00025746*DJ86)</f>
        <v>#REF!</v>
      </c>
      <c r="EN86" s="29"/>
      <c r="EO86" s="29" t="e">
        <f t="shared" si="221"/>
        <v>#REF!</v>
      </c>
      <c r="EP86" s="29" t="e">
        <f>#REF!</f>
        <v>#REF!</v>
      </c>
      <c r="EQ86" s="31" t="e">
        <f t="shared" si="222"/>
        <v>#REF!</v>
      </c>
      <c r="ER86" s="31" t="e">
        <f>2064.1+31.52*DF86-12.28*DM86-289.6*DQ86+1.544*LN(DQ86)-177.24*(DF86-0.17145)^2-371.87*(DF86-0.17145)*(DM86-0.07365)+0.321067*#REF!-343.43*LN(#REF!)</f>
        <v>#REF!</v>
      </c>
      <c r="ES86" s="31" t="e">
        <f t="shared" si="223"/>
        <v>#REF!</v>
      </c>
      <c r="ET86" s="31">
        <f t="shared" si="224"/>
        <v>0.36874365427119121</v>
      </c>
      <c r="EU86" s="31" t="e">
        <f>(5573.8+587.9*#REF!-61*#REF!^2)/(5.3-0.633*LN(ET86)-3.97*EF86+0.06*EG86+24.7*BU86^2+0.081*P86+0.156*#REF!)</f>
        <v>#REF!</v>
      </c>
    </row>
    <row r="87" spans="4:151">
      <c r="D87">
        <v>48.1</v>
      </c>
      <c r="E87">
        <v>3.88</v>
      </c>
      <c r="F87">
        <v>13.2</v>
      </c>
      <c r="G87">
        <v>16.399999999999999</v>
      </c>
      <c r="H87">
        <v>0.16</v>
      </c>
      <c r="I87">
        <v>4.0199999999999996</v>
      </c>
      <c r="J87">
        <v>6.51</v>
      </c>
      <c r="K87">
        <v>3.36</v>
      </c>
      <c r="L87">
        <v>1.36</v>
      </c>
      <c r="M87" s="30">
        <v>0</v>
      </c>
      <c r="N87">
        <v>0</v>
      </c>
      <c r="O87">
        <v>1.59</v>
      </c>
      <c r="P87">
        <v>0</v>
      </c>
      <c r="S87">
        <v>53.93</v>
      </c>
      <c r="T87">
        <v>0.19</v>
      </c>
      <c r="U87">
        <v>5.21</v>
      </c>
      <c r="V87">
        <v>7.69</v>
      </c>
      <c r="W87">
        <v>0</v>
      </c>
      <c r="X87">
        <v>29.7</v>
      </c>
      <c r="Y87">
        <v>2.61</v>
      </c>
      <c r="Z87">
        <v>0.1</v>
      </c>
      <c r="AA87">
        <v>0</v>
      </c>
      <c r="AB87" s="30">
        <v>0</v>
      </c>
      <c r="AC87">
        <v>0.47</v>
      </c>
      <c r="AD87" s="30">
        <v>0</v>
      </c>
      <c r="AF87" s="29">
        <f t="shared" si="120"/>
        <v>0.30615573526452228</v>
      </c>
      <c r="AG87" s="29">
        <f t="shared" si="121"/>
        <v>0.24268813240667553</v>
      </c>
      <c r="AH87" s="7" t="str">
        <f t="shared" si="122"/>
        <v/>
      </c>
      <c r="AI87" s="29" t="str">
        <f t="shared" si="123"/>
        <v/>
      </c>
      <c r="AJ87" s="40" t="e">
        <f t="shared" si="124"/>
        <v>#REF!</v>
      </c>
      <c r="AK87" s="41">
        <f t="shared" ca="1" si="125"/>
        <v>1431.4358072449675</v>
      </c>
      <c r="AL87" s="40">
        <f t="shared" ca="1" si="126"/>
        <v>1194.8569461443899</v>
      </c>
      <c r="AM87" s="94">
        <f t="shared" ca="1" si="127"/>
        <v>1431.4358072449675</v>
      </c>
      <c r="AN87" s="94">
        <f t="shared" ca="1" si="128"/>
        <v>1.6881703010066293</v>
      </c>
      <c r="AO87" s="90">
        <f t="shared" si="129"/>
        <v>1.1976410000000002</v>
      </c>
      <c r="AP87" s="90">
        <f t="shared" si="130"/>
        <v>1.1663310606060606</v>
      </c>
      <c r="AQ87" s="29"/>
      <c r="AR87" s="40" t="e">
        <f t="shared" si="131"/>
        <v>#REF!</v>
      </c>
      <c r="AS87" s="40">
        <f t="shared" ca="1" si="132"/>
        <v>1.6881703010066293</v>
      </c>
      <c r="AT87" s="40">
        <f t="shared" ca="1" si="133"/>
        <v>2.2586706053789665</v>
      </c>
      <c r="AU87" s="64"/>
      <c r="AV87" s="126">
        <f t="shared" si="134"/>
        <v>6.346760285784675E-2</v>
      </c>
      <c r="AW87" s="29"/>
      <c r="AX87" s="29">
        <f t="shared" si="135"/>
        <v>0.14522726686957724</v>
      </c>
      <c r="AY87" s="29">
        <f t="shared" si="136"/>
        <v>2.288210997898469</v>
      </c>
      <c r="AZ87" s="29">
        <f t="shared" si="137"/>
        <v>30.408302972042478</v>
      </c>
      <c r="BA87" s="29">
        <f t="shared" si="138"/>
        <v>87.317149109899262</v>
      </c>
      <c r="BB87" s="29">
        <f t="shared" si="139"/>
        <v>0.80054190528973468</v>
      </c>
      <c r="BC87" s="29">
        <f t="shared" si="140"/>
        <v>4.8573588987315786E-2</v>
      </c>
      <c r="BD87" s="29">
        <f t="shared" si="141"/>
        <v>0.25892252920234204</v>
      </c>
      <c r="BE87" s="29">
        <f t="shared" si="142"/>
        <v>0.22826474256190982</v>
      </c>
      <c r="BF87" s="29">
        <f t="shared" si="143"/>
        <v>2.2555066079295153E-3</v>
      </c>
      <c r="BG87" s="29">
        <f t="shared" si="144"/>
        <v>9.974097120909875E-2</v>
      </c>
      <c r="BH87" s="29">
        <f t="shared" si="145"/>
        <v>0.11608954766091152</v>
      </c>
      <c r="BI87" s="29">
        <f t="shared" si="146"/>
        <v>0.1084239959082849</v>
      </c>
      <c r="BJ87" s="29">
        <f t="shared" si="147"/>
        <v>2.8875960762665083E-2</v>
      </c>
      <c r="BK87" s="29">
        <f t="shared" si="148"/>
        <v>0</v>
      </c>
      <c r="BL87" s="29">
        <f t="shared" si="149"/>
        <v>0</v>
      </c>
      <c r="BM87" s="29">
        <f t="shared" si="150"/>
        <v>2.2404306135820822E-2</v>
      </c>
      <c r="BN87" s="29">
        <f t="shared" si="151"/>
        <v>1.7140930543260131</v>
      </c>
      <c r="BO87" s="29">
        <f t="shared" si="152"/>
        <v>0.46703526583305033</v>
      </c>
      <c r="BP87" s="29">
        <f t="shared" si="153"/>
        <v>2.8337778316484152E-2</v>
      </c>
      <c r="BQ87" s="29">
        <f t="shared" si="154"/>
        <v>0.15105511836062555</v>
      </c>
      <c r="BR87" s="29">
        <f t="shared" si="155"/>
        <v>0.13316939940093522</v>
      </c>
      <c r="BS87" s="29">
        <f t="shared" si="156"/>
        <v>1.3158600708620149E-3</v>
      </c>
      <c r="BT87" s="29">
        <f t="shared" si="157"/>
        <v>5.8188772749165139E-2</v>
      </c>
      <c r="BU87" s="29">
        <f t="shared" si="158"/>
        <v>6.7726514244909705E-2</v>
      </c>
      <c r="BV87" s="29">
        <f t="shared" si="159"/>
        <v>6.3254439795228948E-2</v>
      </c>
      <c r="BW87" s="29">
        <f t="shared" si="160"/>
        <v>1.6846203705095347E-2</v>
      </c>
      <c r="BX87" s="29">
        <f t="shared" si="161"/>
        <v>0</v>
      </c>
      <c r="BY87" s="29">
        <f t="shared" si="162"/>
        <v>0</v>
      </c>
      <c r="BZ87" s="29">
        <f t="shared" si="163"/>
        <v>1.3070647523643498E-2</v>
      </c>
      <c r="CA87" s="29">
        <f t="shared" si="164"/>
        <v>0.99999999999999989</v>
      </c>
      <c r="CB87" s="29">
        <f t="shared" si="165"/>
        <v>0.89757224433004967</v>
      </c>
      <c r="CC87" s="29">
        <f t="shared" si="166"/>
        <v>2.378603584430412E-3</v>
      </c>
      <c r="CD87" s="29">
        <f t="shared" si="167"/>
        <v>5.1097968831219781E-2</v>
      </c>
      <c r="CE87" s="29">
        <f t="shared" si="168"/>
        <v>0.10703389453055408</v>
      </c>
      <c r="CF87" s="29">
        <f t="shared" si="169"/>
        <v>0</v>
      </c>
      <c r="CG87" s="29">
        <f t="shared" si="170"/>
        <v>0.73689224997766989</v>
      </c>
      <c r="CH87" s="29">
        <f t="shared" si="171"/>
        <v>4.6542814039167296E-2</v>
      </c>
      <c r="CI87" s="29">
        <f t="shared" si="172"/>
        <v>1.6134523200637637E-3</v>
      </c>
      <c r="CJ87" s="29">
        <f t="shared" si="173"/>
        <v>0</v>
      </c>
      <c r="CK87" s="29">
        <f t="shared" si="174"/>
        <v>0</v>
      </c>
      <c r="CL87" s="29">
        <f t="shared" si="175"/>
        <v>3.0921418806275336E-3</v>
      </c>
      <c r="CM87" s="29">
        <f t="shared" si="176"/>
        <v>1.8462233694937824</v>
      </c>
      <c r="CN87" s="29"/>
      <c r="CO87" s="29">
        <f t="shared" si="177"/>
        <v>0.82318274990670337</v>
      </c>
      <c r="CP87" s="29"/>
      <c r="CQ87" s="29">
        <f t="shared" si="178"/>
        <v>1.7951444886600993</v>
      </c>
      <c r="CR87" s="29">
        <f t="shared" si="179"/>
        <v>4.757207168860824E-3</v>
      </c>
      <c r="CS87" s="29">
        <f t="shared" si="180"/>
        <v>0.15329390649365934</v>
      </c>
      <c r="CT87" s="29">
        <f t="shared" si="181"/>
        <v>0.10703389453055408</v>
      </c>
      <c r="CU87" s="29">
        <f t="shared" si="182"/>
        <v>0</v>
      </c>
      <c r="CV87" s="29">
        <f t="shared" si="183"/>
        <v>0.73689224997766989</v>
      </c>
      <c r="CW87" s="29">
        <f t="shared" si="184"/>
        <v>4.6542814039167296E-2</v>
      </c>
      <c r="CX87" s="29">
        <f t="shared" si="185"/>
        <v>1.6134523200637637E-3</v>
      </c>
      <c r="CY87" s="29">
        <f t="shared" si="186"/>
        <v>0</v>
      </c>
      <c r="CZ87" s="29">
        <f t="shared" si="187"/>
        <v>0</v>
      </c>
      <c r="DA87" s="29">
        <f t="shared" si="188"/>
        <v>9.2764256418826005E-3</v>
      </c>
      <c r="DB87" s="29">
        <f t="shared" si="189"/>
        <v>2.8545544388319573</v>
      </c>
      <c r="DC87" s="29">
        <f t="shared" si="190"/>
        <v>2.1019042125730536</v>
      </c>
      <c r="DD87" s="29">
        <f t="shared" si="191"/>
        <v>1.8866108814459814</v>
      </c>
      <c r="DE87" s="29">
        <f t="shared" si="192"/>
        <v>4.9995968941556482E-3</v>
      </c>
      <c r="DF87" s="29">
        <f t="shared" si="193"/>
        <v>0.21480607188053491</v>
      </c>
      <c r="DG87" s="29">
        <f t="shared" si="194"/>
        <v>1.8916104783401371</v>
      </c>
      <c r="DH87" s="29">
        <f t="shared" si="195"/>
        <v>0.11338911855401856</v>
      </c>
      <c r="DI87" s="29">
        <f t="shared" si="196"/>
        <v>0.10141695332651635</v>
      </c>
      <c r="DJ87" s="29">
        <f t="shared" si="197"/>
        <v>0.22497499380187153</v>
      </c>
      <c r="DK87" s="29">
        <f t="shared" si="198"/>
        <v>0</v>
      </c>
      <c r="DL87" s="29">
        <f t="shared" si="199"/>
        <v>1.5488769244405001</v>
      </c>
      <c r="DM87" s="29">
        <f t="shared" si="200"/>
        <v>9.7828536893929993E-2</v>
      </c>
      <c r="DN87" s="29">
        <f t="shared" si="201"/>
        <v>6.7826444566555831E-3</v>
      </c>
      <c r="DO87" s="29">
        <f t="shared" si="202"/>
        <v>0</v>
      </c>
      <c r="DP87" s="29">
        <f t="shared" si="203"/>
        <v>0</v>
      </c>
      <c r="DQ87" s="29">
        <f t="shared" si="204"/>
        <v>1.2998772089529154E-2</v>
      </c>
      <c r="DR87" s="31">
        <f t="shared" si="205"/>
        <v>3.9978784219031587</v>
      </c>
      <c r="DS87" s="29"/>
      <c r="DT87" s="29">
        <f t="shared" si="206"/>
        <v>6.7826444566555831E-3</v>
      </c>
      <c r="DU87" s="29">
        <f t="shared" si="207"/>
        <v>4.9995968941556482E-3</v>
      </c>
      <c r="DV87" s="29">
        <f t="shared" si="208"/>
        <v>1.2998772089529154E-2</v>
      </c>
      <c r="DW87" s="31">
        <f t="shared" si="209"/>
        <v>8.1635536780331613E-2</v>
      </c>
      <c r="DX87" s="29">
        <f t="shared" si="210"/>
        <v>9.7828536893929993E-2</v>
      </c>
      <c r="DY87" s="29">
        <f t="shared" si="211"/>
        <v>0.79469412383697713</v>
      </c>
      <c r="DZ87" s="29">
        <f t="shared" si="212"/>
        <v>0.99893921095157912</v>
      </c>
      <c r="EA87" s="29">
        <f t="shared" si="213"/>
        <v>4.5864139690463226</v>
      </c>
      <c r="EB87" s="29">
        <f t="shared" si="214"/>
        <v>3.6828363396260309</v>
      </c>
      <c r="EC87" s="29"/>
      <c r="ED87" s="29"/>
      <c r="EE87" s="29">
        <f t="shared" si="215"/>
        <v>0.46703526583305033</v>
      </c>
      <c r="EF87" s="29">
        <f t="shared" si="216"/>
        <v>0.26040054646587213</v>
      </c>
      <c r="EG87" s="29">
        <f t="shared" si="217"/>
        <v>-0.77439286131325802</v>
      </c>
      <c r="EH87" s="29">
        <f t="shared" si="218"/>
        <v>4.9539623376663862</v>
      </c>
      <c r="EI87" s="29" t="e">
        <f>125.9*1000/8.3144+(#REF!*10^9-10^5)*6.5*(10^-6)/8.3144</f>
        <v>#REF!</v>
      </c>
      <c r="EJ87" s="29">
        <f t="shared" si="219"/>
        <v>10.838954016358764</v>
      </c>
      <c r="EK87" s="29" t="e">
        <f t="shared" si="220"/>
        <v>#REF!</v>
      </c>
      <c r="EL87" s="29" t="e">
        <f>#REF!</f>
        <v>#REF!</v>
      </c>
      <c r="EM87" s="29" t="e">
        <f>1/(0.000407-0.0000329*#REF!+0.00001202*P87+0.000056662*EA87-0.000306214*BT87-0.0006176*BW87+0.00018946*BT87/(BT87+BR87)+0.00025746*DJ87)</f>
        <v>#REF!</v>
      </c>
      <c r="EN87" s="29"/>
      <c r="EO87" s="29" t="e">
        <f t="shared" si="221"/>
        <v>#REF!</v>
      </c>
      <c r="EP87" s="29" t="e">
        <f>#REF!</f>
        <v>#REF!</v>
      </c>
      <c r="EQ87" s="31" t="e">
        <f t="shared" si="222"/>
        <v>#REF!</v>
      </c>
      <c r="ER87" s="31" t="e">
        <f>2064.1+31.52*DF87-12.28*DM87-289.6*DQ87+1.544*LN(DQ87)-177.24*(DF87-0.17145)^2-371.87*(DF87-0.17145)*(DM87-0.07365)+0.321067*#REF!-343.43*LN(#REF!)</f>
        <v>#REF!</v>
      </c>
      <c r="ES87" s="31" t="e">
        <f t="shared" si="223"/>
        <v>#REF!</v>
      </c>
      <c r="ET87" s="31">
        <f t="shared" si="224"/>
        <v>0.30408302972042484</v>
      </c>
      <c r="EU87" s="31" t="e">
        <f>(5573.8+587.9*#REF!-61*#REF!^2)/(5.3-0.633*LN(ET87)-3.97*EF87+0.06*EG87+24.7*BU87^2+0.081*P87+0.156*#REF!)</f>
        <v>#REF!</v>
      </c>
    </row>
    <row r="88" spans="4:151">
      <c r="D88">
        <v>47.2</v>
      </c>
      <c r="E88">
        <v>4.76</v>
      </c>
      <c r="F88">
        <v>14.3</v>
      </c>
      <c r="G88">
        <v>15</v>
      </c>
      <c r="H88">
        <v>0.15</v>
      </c>
      <c r="I88">
        <v>4.8</v>
      </c>
      <c r="J88">
        <v>6.61</v>
      </c>
      <c r="K88">
        <v>3.65</v>
      </c>
      <c r="L88">
        <v>1.05</v>
      </c>
      <c r="M88" s="30">
        <v>0</v>
      </c>
      <c r="N88">
        <v>0</v>
      </c>
      <c r="O88">
        <v>0.81</v>
      </c>
      <c r="P88">
        <v>0</v>
      </c>
      <c r="S88">
        <v>53.93</v>
      </c>
      <c r="T88">
        <v>0.19</v>
      </c>
      <c r="U88">
        <v>5.21</v>
      </c>
      <c r="V88">
        <v>7.69</v>
      </c>
      <c r="W88">
        <v>0</v>
      </c>
      <c r="X88">
        <v>29.7</v>
      </c>
      <c r="Y88">
        <v>2.61</v>
      </c>
      <c r="Z88">
        <v>0.1</v>
      </c>
      <c r="AA88">
        <v>0</v>
      </c>
      <c r="AB88" s="30">
        <v>0</v>
      </c>
      <c r="AC88">
        <v>0.47</v>
      </c>
      <c r="AD88" s="30">
        <v>0</v>
      </c>
      <c r="AF88" s="29">
        <f t="shared" si="120"/>
        <v>0.31049980779951869</v>
      </c>
      <c r="AG88" s="29">
        <f t="shared" si="121"/>
        <v>0.22764458894429984</v>
      </c>
      <c r="AH88" s="7" t="str">
        <f t="shared" si="122"/>
        <v/>
      </c>
      <c r="AI88" s="29" t="str">
        <f t="shared" si="123"/>
        <v/>
      </c>
      <c r="AJ88" s="40" t="e">
        <f t="shared" si="124"/>
        <v>#REF!</v>
      </c>
      <c r="AK88" s="41">
        <f t="shared" ca="1" si="125"/>
        <v>1393.1627063531403</v>
      </c>
      <c r="AL88" s="40">
        <f t="shared" ca="1" si="126"/>
        <v>1214.4867417298597</v>
      </c>
      <c r="AM88" s="94">
        <f t="shared" ca="1" si="127"/>
        <v>1393.1627063531403</v>
      </c>
      <c r="AN88" s="94">
        <f t="shared" ca="1" si="128"/>
        <v>1.5289513152791767</v>
      </c>
      <c r="AO88" s="90">
        <f t="shared" si="129"/>
        <v>1.1242100000000002</v>
      </c>
      <c r="AP88" s="90">
        <f t="shared" si="130"/>
        <v>1.0697517482517482</v>
      </c>
      <c r="AQ88" s="29"/>
      <c r="AR88" s="40" t="e">
        <f t="shared" si="131"/>
        <v>#REF!</v>
      </c>
      <c r="AS88" s="40">
        <f t="shared" ca="1" si="132"/>
        <v>1.5289513152791767</v>
      </c>
      <c r="AT88" s="40">
        <f t="shared" ca="1" si="133"/>
        <v>1.9607699454109302</v>
      </c>
      <c r="AU88" s="64"/>
      <c r="AV88" s="126">
        <f t="shared" si="134"/>
        <v>8.2855218855218848E-2</v>
      </c>
      <c r="AW88" s="29"/>
      <c r="AX88" s="29">
        <f t="shared" si="135"/>
        <v>0.14522726686957724</v>
      </c>
      <c r="AY88" s="29">
        <f t="shared" si="136"/>
        <v>1.752783576896312</v>
      </c>
      <c r="AZ88" s="29">
        <f t="shared" si="137"/>
        <v>36.323181797154817</v>
      </c>
      <c r="BA88" s="29">
        <f t="shared" si="138"/>
        <v>87.317149109899262</v>
      </c>
      <c r="BB88" s="29">
        <f t="shared" si="139"/>
        <v>0.78556295072090387</v>
      </c>
      <c r="BC88" s="29">
        <f t="shared" si="140"/>
        <v>5.9590279273098741E-2</v>
      </c>
      <c r="BD88" s="29">
        <f t="shared" si="141"/>
        <v>0.28049940663587059</v>
      </c>
      <c r="BE88" s="29">
        <f t="shared" si="142"/>
        <v>0.20877872795296631</v>
      </c>
      <c r="BF88" s="29">
        <f t="shared" si="143"/>
        <v>2.1145374449339205E-3</v>
      </c>
      <c r="BG88" s="29">
        <f t="shared" si="144"/>
        <v>0.11909369696608806</v>
      </c>
      <c r="BH88" s="29">
        <f t="shared" si="145"/>
        <v>0.11787279724095626</v>
      </c>
      <c r="BI88" s="29">
        <f t="shared" si="146"/>
        <v>0.11778201936465474</v>
      </c>
      <c r="BJ88" s="29">
        <f t="shared" si="147"/>
        <v>2.2293940294704658E-2</v>
      </c>
      <c r="BK88" s="29">
        <f t="shared" si="148"/>
        <v>0</v>
      </c>
      <c r="BL88" s="29">
        <f t="shared" si="149"/>
        <v>0</v>
      </c>
      <c r="BM88" s="29">
        <f t="shared" si="150"/>
        <v>1.141351444655023E-2</v>
      </c>
      <c r="BN88" s="29">
        <f t="shared" si="151"/>
        <v>1.7250018703407275</v>
      </c>
      <c r="BO88" s="29">
        <f t="shared" si="152"/>
        <v>0.45539831824398957</v>
      </c>
      <c r="BP88" s="29">
        <f t="shared" si="153"/>
        <v>3.4545051978018028E-2</v>
      </c>
      <c r="BQ88" s="29">
        <f t="shared" si="154"/>
        <v>0.16260817536416092</v>
      </c>
      <c r="BR88" s="29">
        <f t="shared" si="155"/>
        <v>0.12103101541085734</v>
      </c>
      <c r="BS88" s="29">
        <f t="shared" si="156"/>
        <v>1.2258174795580082E-3</v>
      </c>
      <c r="BT88" s="29">
        <f t="shared" si="157"/>
        <v>6.9039749471439302E-2</v>
      </c>
      <c r="BU88" s="29">
        <f t="shared" si="158"/>
        <v>6.8331982282241618E-2</v>
      </c>
      <c r="BV88" s="29">
        <f t="shared" si="159"/>
        <v>6.8279357483473385E-2</v>
      </c>
      <c r="BW88" s="29">
        <f t="shared" si="160"/>
        <v>1.2924009346320936E-2</v>
      </c>
      <c r="BX88" s="29">
        <f t="shared" si="161"/>
        <v>0</v>
      </c>
      <c r="BY88" s="29">
        <f t="shared" si="162"/>
        <v>0</v>
      </c>
      <c r="BZ88" s="29">
        <f t="shared" si="163"/>
        <v>6.6165229399408124E-3</v>
      </c>
      <c r="CA88" s="29">
        <f t="shared" si="164"/>
        <v>1</v>
      </c>
      <c r="CB88" s="29">
        <f t="shared" si="165"/>
        <v>0.89757224433004967</v>
      </c>
      <c r="CC88" s="29">
        <f t="shared" si="166"/>
        <v>2.378603584430412E-3</v>
      </c>
      <c r="CD88" s="29">
        <f t="shared" si="167"/>
        <v>5.1097968831219781E-2</v>
      </c>
      <c r="CE88" s="29">
        <f t="shared" si="168"/>
        <v>0.10703389453055408</v>
      </c>
      <c r="CF88" s="29">
        <f t="shared" si="169"/>
        <v>0</v>
      </c>
      <c r="CG88" s="29">
        <f t="shared" si="170"/>
        <v>0.73689224997766989</v>
      </c>
      <c r="CH88" s="29">
        <f t="shared" si="171"/>
        <v>4.6542814039167296E-2</v>
      </c>
      <c r="CI88" s="29">
        <f t="shared" si="172"/>
        <v>1.6134523200637637E-3</v>
      </c>
      <c r="CJ88" s="29">
        <f t="shared" si="173"/>
        <v>0</v>
      </c>
      <c r="CK88" s="29">
        <f t="shared" si="174"/>
        <v>0</v>
      </c>
      <c r="CL88" s="29">
        <f t="shared" si="175"/>
        <v>3.0921418806275336E-3</v>
      </c>
      <c r="CM88" s="29">
        <f t="shared" si="176"/>
        <v>1.8462233694937824</v>
      </c>
      <c r="CN88" s="29"/>
      <c r="CO88" s="29">
        <f t="shared" si="177"/>
        <v>0.82318274990670337</v>
      </c>
      <c r="CP88" s="29"/>
      <c r="CQ88" s="29">
        <f t="shared" si="178"/>
        <v>1.7951444886600993</v>
      </c>
      <c r="CR88" s="29">
        <f t="shared" si="179"/>
        <v>4.757207168860824E-3</v>
      </c>
      <c r="CS88" s="29">
        <f t="shared" si="180"/>
        <v>0.15329390649365934</v>
      </c>
      <c r="CT88" s="29">
        <f t="shared" si="181"/>
        <v>0.10703389453055408</v>
      </c>
      <c r="CU88" s="29">
        <f t="shared" si="182"/>
        <v>0</v>
      </c>
      <c r="CV88" s="29">
        <f t="shared" si="183"/>
        <v>0.73689224997766989</v>
      </c>
      <c r="CW88" s="29">
        <f t="shared" si="184"/>
        <v>4.6542814039167296E-2</v>
      </c>
      <c r="CX88" s="29">
        <f t="shared" si="185"/>
        <v>1.6134523200637637E-3</v>
      </c>
      <c r="CY88" s="29">
        <f t="shared" si="186"/>
        <v>0</v>
      </c>
      <c r="CZ88" s="29">
        <f t="shared" si="187"/>
        <v>0</v>
      </c>
      <c r="DA88" s="29">
        <f t="shared" si="188"/>
        <v>9.2764256418826005E-3</v>
      </c>
      <c r="DB88" s="29">
        <f t="shared" si="189"/>
        <v>2.8545544388319573</v>
      </c>
      <c r="DC88" s="29">
        <f t="shared" si="190"/>
        <v>2.1019042125730536</v>
      </c>
      <c r="DD88" s="29">
        <f t="shared" si="191"/>
        <v>1.8866108814459814</v>
      </c>
      <c r="DE88" s="29">
        <f t="shared" si="192"/>
        <v>4.9995968941556482E-3</v>
      </c>
      <c r="DF88" s="29">
        <f t="shared" si="193"/>
        <v>0.21480607188053491</v>
      </c>
      <c r="DG88" s="29">
        <f t="shared" si="194"/>
        <v>1.8916104783401371</v>
      </c>
      <c r="DH88" s="29">
        <f t="shared" si="195"/>
        <v>0.11338911855401856</v>
      </c>
      <c r="DI88" s="29">
        <f t="shared" si="196"/>
        <v>0.10141695332651635</v>
      </c>
      <c r="DJ88" s="29">
        <f t="shared" si="197"/>
        <v>0.22497499380187153</v>
      </c>
      <c r="DK88" s="29">
        <f t="shared" si="198"/>
        <v>0</v>
      </c>
      <c r="DL88" s="29">
        <f t="shared" si="199"/>
        <v>1.5488769244405001</v>
      </c>
      <c r="DM88" s="29">
        <f t="shared" si="200"/>
        <v>9.7828536893929993E-2</v>
      </c>
      <c r="DN88" s="29">
        <f t="shared" si="201"/>
        <v>6.7826444566555831E-3</v>
      </c>
      <c r="DO88" s="29">
        <f t="shared" si="202"/>
        <v>0</v>
      </c>
      <c r="DP88" s="29">
        <f t="shared" si="203"/>
        <v>0</v>
      </c>
      <c r="DQ88" s="29">
        <f t="shared" si="204"/>
        <v>1.2998772089529154E-2</v>
      </c>
      <c r="DR88" s="31">
        <f t="shared" si="205"/>
        <v>3.9978784219031587</v>
      </c>
      <c r="DS88" s="29"/>
      <c r="DT88" s="29">
        <f t="shared" si="206"/>
        <v>6.7826444566555831E-3</v>
      </c>
      <c r="DU88" s="29">
        <f t="shared" si="207"/>
        <v>4.9995968941556482E-3</v>
      </c>
      <c r="DV88" s="29">
        <f t="shared" si="208"/>
        <v>1.2998772089529154E-2</v>
      </c>
      <c r="DW88" s="31">
        <f t="shared" si="209"/>
        <v>8.1635536780331613E-2</v>
      </c>
      <c r="DX88" s="29">
        <f t="shared" si="210"/>
        <v>9.7828536893929993E-2</v>
      </c>
      <c r="DY88" s="29">
        <f t="shared" si="211"/>
        <v>0.79469412383697713</v>
      </c>
      <c r="DZ88" s="29">
        <f t="shared" si="212"/>
        <v>0.99893921095157912</v>
      </c>
      <c r="EA88" s="29">
        <f t="shared" si="213"/>
        <v>4.6512281843625001</v>
      </c>
      <c r="EB88" s="29">
        <f t="shared" si="214"/>
        <v>3.5678460825324452</v>
      </c>
      <c r="EC88" s="29"/>
      <c r="ED88" s="29"/>
      <c r="EE88" s="29">
        <f t="shared" si="215"/>
        <v>0.45539831824398957</v>
      </c>
      <c r="EF88" s="29">
        <f t="shared" si="216"/>
        <v>0.25962856464409628</v>
      </c>
      <c r="EG88" s="29">
        <f t="shared" si="217"/>
        <v>-0.86721203892677723</v>
      </c>
      <c r="EH88" s="29">
        <f t="shared" si="218"/>
        <v>4.612411516720182</v>
      </c>
      <c r="EI88" s="29" t="e">
        <f>125.9*1000/8.3144+(#REF!*10^9-10^5)*6.5*(10^-6)/8.3144</f>
        <v>#REF!</v>
      </c>
      <c r="EJ88" s="29">
        <f t="shared" si="219"/>
        <v>10.782961394702998</v>
      </c>
      <c r="EK88" s="29" t="e">
        <f t="shared" si="220"/>
        <v>#REF!</v>
      </c>
      <c r="EL88" s="29" t="e">
        <f>#REF!</f>
        <v>#REF!</v>
      </c>
      <c r="EM88" s="29" t="e">
        <f>1/(0.000407-0.0000329*#REF!+0.00001202*P88+0.000056662*EA88-0.000306214*BT88-0.0006176*BW88+0.00018946*BT88/(BT88+BR88)+0.00025746*DJ88)</f>
        <v>#REF!</v>
      </c>
      <c r="EN88" s="29"/>
      <c r="EO88" s="29" t="e">
        <f t="shared" si="221"/>
        <v>#REF!</v>
      </c>
      <c r="EP88" s="29" t="e">
        <f>#REF!</f>
        <v>#REF!</v>
      </c>
      <c r="EQ88" s="31" t="e">
        <f t="shared" si="222"/>
        <v>#REF!</v>
      </c>
      <c r="ER88" s="31" t="e">
        <f>2064.1+31.52*DF88-12.28*DM88-289.6*DQ88+1.544*LN(DQ88)-177.24*(DF88-0.17145)^2-371.87*(DF88-0.17145)*(DM88-0.07365)+0.321067*#REF!-343.43*LN(#REF!)</f>
        <v>#REF!</v>
      </c>
      <c r="ES88" s="31" t="e">
        <f t="shared" si="223"/>
        <v>#REF!</v>
      </c>
      <c r="ET88" s="31">
        <f t="shared" si="224"/>
        <v>0.36323181797154819</v>
      </c>
      <c r="EU88" s="31" t="e">
        <f>(5573.8+587.9*#REF!-61*#REF!^2)/(5.3-0.633*LN(ET88)-3.97*EF88+0.06*EG88+24.7*BU88^2+0.081*P88+0.156*#REF!)</f>
        <v>#REF!</v>
      </c>
    </row>
    <row r="89" spans="4:151">
      <c r="D89">
        <v>42.66</v>
      </c>
      <c r="E89">
        <v>0.66</v>
      </c>
      <c r="F89">
        <v>9.36</v>
      </c>
      <c r="G89">
        <v>20.48</v>
      </c>
      <c r="H89">
        <v>0.28000000000000003</v>
      </c>
      <c r="I89">
        <v>13.96</v>
      </c>
      <c r="J89">
        <v>11.13</v>
      </c>
      <c r="K89">
        <v>0.11</v>
      </c>
      <c r="L89">
        <v>0.04</v>
      </c>
      <c r="M89" s="30">
        <v>0</v>
      </c>
      <c r="N89">
        <v>0.33</v>
      </c>
      <c r="O89">
        <v>0</v>
      </c>
      <c r="P89">
        <v>0</v>
      </c>
      <c r="S89">
        <v>53.93</v>
      </c>
      <c r="T89">
        <v>0.19</v>
      </c>
      <c r="U89">
        <v>5.21</v>
      </c>
      <c r="V89">
        <v>7.69</v>
      </c>
      <c r="W89">
        <v>0</v>
      </c>
      <c r="X89">
        <v>29.7</v>
      </c>
      <c r="Y89">
        <v>2.61</v>
      </c>
      <c r="Z89">
        <v>0.1</v>
      </c>
      <c r="AA89">
        <v>0</v>
      </c>
      <c r="AB89" s="30">
        <v>0</v>
      </c>
      <c r="AC89">
        <v>0.47</v>
      </c>
      <c r="AD89" s="30">
        <v>0</v>
      </c>
      <c r="AF89" s="29">
        <f t="shared" si="120"/>
        <v>0.32856406112867331</v>
      </c>
      <c r="AG89" s="29">
        <f t="shared" si="121"/>
        <v>0.1520719262381009</v>
      </c>
      <c r="AH89" s="7" t="str">
        <f t="shared" si="122"/>
        <v/>
      </c>
      <c r="AI89" s="29" t="str">
        <f t="shared" si="123"/>
        <v/>
      </c>
      <c r="AJ89" s="40" t="e">
        <f t="shared" si="124"/>
        <v>#REF!</v>
      </c>
      <c r="AK89" s="41">
        <f t="shared" ca="1" si="125"/>
        <v>1593.3891217346809</v>
      </c>
      <c r="AL89" s="40">
        <f t="shared" ca="1" si="126"/>
        <v>1491.8402845475975</v>
      </c>
      <c r="AM89" s="94">
        <f t="shared" ca="1" si="127"/>
        <v>1593.3891217346809</v>
      </c>
      <c r="AN89" s="94">
        <f t="shared" ca="1" si="128"/>
        <v>2.5314827960181381</v>
      </c>
      <c r="AO89" s="90">
        <f t="shared" si="129"/>
        <v>2.2972326666666669</v>
      </c>
      <c r="AP89" s="90">
        <f t="shared" si="130"/>
        <v>1.6814207264957264</v>
      </c>
      <c r="AQ89" s="29"/>
      <c r="AR89" s="40" t="e">
        <f t="shared" si="131"/>
        <v>#REF!</v>
      </c>
      <c r="AS89" s="40">
        <f t="shared" ca="1" si="132"/>
        <v>2.5314827960181381</v>
      </c>
      <c r="AT89" s="40">
        <f t="shared" ca="1" si="133"/>
        <v>3.7766298522861974</v>
      </c>
      <c r="AU89" s="64"/>
      <c r="AV89" s="126">
        <f t="shared" si="134"/>
        <v>0.17649213489057242</v>
      </c>
      <c r="AW89" s="29"/>
      <c r="AX89" s="29">
        <f t="shared" si="135"/>
        <v>0.14522726686957724</v>
      </c>
      <c r="AY89" s="29">
        <f t="shared" si="136"/>
        <v>0.82285404366387305</v>
      </c>
      <c r="AZ89" s="29">
        <f t="shared" si="137"/>
        <v>54.855082995133451</v>
      </c>
      <c r="BA89" s="29">
        <f t="shared" si="138"/>
        <v>87.317149109899262</v>
      </c>
      <c r="BB89" s="29">
        <f t="shared" si="139"/>
        <v>0.71000244656257949</v>
      </c>
      <c r="BC89" s="29">
        <f t="shared" si="140"/>
        <v>8.2625177143372218E-3</v>
      </c>
      <c r="BD89" s="29">
        <f t="shared" si="141"/>
        <v>0.18359961161620619</v>
      </c>
      <c r="BE89" s="29">
        <f t="shared" si="142"/>
        <v>0.28505255656511669</v>
      </c>
      <c r="BF89" s="29">
        <f t="shared" si="143"/>
        <v>3.9471365638766524E-3</v>
      </c>
      <c r="BG89" s="29">
        <f t="shared" si="144"/>
        <v>0.34636416867637282</v>
      </c>
      <c r="BH89" s="29">
        <f t="shared" si="145"/>
        <v>0.1984756782589778</v>
      </c>
      <c r="BI89" s="29">
        <f t="shared" si="146"/>
        <v>3.5495951041402797E-3</v>
      </c>
      <c r="BJ89" s="29">
        <f t="shared" si="147"/>
        <v>8.492929636077965E-4</v>
      </c>
      <c r="BK89" s="29">
        <f t="shared" si="148"/>
        <v>0</v>
      </c>
      <c r="BL89" s="29">
        <f t="shared" si="149"/>
        <v>4.3421566834344096E-3</v>
      </c>
      <c r="BM89" s="29">
        <f t="shared" si="150"/>
        <v>0</v>
      </c>
      <c r="BN89" s="29">
        <f t="shared" si="151"/>
        <v>1.7444451607086491</v>
      </c>
      <c r="BO89" s="29">
        <f t="shared" si="152"/>
        <v>0.40700760479862486</v>
      </c>
      <c r="BP89" s="29">
        <f t="shared" si="153"/>
        <v>4.7364731780853032E-3</v>
      </c>
      <c r="BQ89" s="29">
        <f t="shared" si="154"/>
        <v>0.10524814178831635</v>
      </c>
      <c r="BR89" s="29">
        <f t="shared" si="155"/>
        <v>0.16340585705160218</v>
      </c>
      <c r="BS89" s="29">
        <f t="shared" si="156"/>
        <v>2.2626888209390313E-3</v>
      </c>
      <c r="BT89" s="29">
        <f t="shared" si="157"/>
        <v>0.19855262663325496</v>
      </c>
      <c r="BU89" s="29">
        <f t="shared" si="158"/>
        <v>0.11377581980183926</v>
      </c>
      <c r="BV89" s="29">
        <f t="shared" si="159"/>
        <v>2.0347989057439451E-3</v>
      </c>
      <c r="BW89" s="29">
        <f t="shared" si="160"/>
        <v>4.8685563910922069E-4</v>
      </c>
      <c r="BX89" s="29">
        <f t="shared" si="161"/>
        <v>0</v>
      </c>
      <c r="BY89" s="29">
        <f t="shared" si="162"/>
        <v>2.4891333824850577E-3</v>
      </c>
      <c r="BZ89" s="29">
        <f t="shared" si="163"/>
        <v>0</v>
      </c>
      <c r="CA89" s="29">
        <f t="shared" si="164"/>
        <v>1.0000000000000002</v>
      </c>
      <c r="CB89" s="29">
        <f t="shared" si="165"/>
        <v>0.89757224433004967</v>
      </c>
      <c r="CC89" s="29">
        <f t="shared" si="166"/>
        <v>2.378603584430412E-3</v>
      </c>
      <c r="CD89" s="29">
        <f t="shared" si="167"/>
        <v>5.1097968831219781E-2</v>
      </c>
      <c r="CE89" s="29">
        <f t="shared" si="168"/>
        <v>0.10703389453055408</v>
      </c>
      <c r="CF89" s="29">
        <f t="shared" si="169"/>
        <v>0</v>
      </c>
      <c r="CG89" s="29">
        <f t="shared" si="170"/>
        <v>0.73689224997766989</v>
      </c>
      <c r="CH89" s="29">
        <f t="shared" si="171"/>
        <v>4.6542814039167296E-2</v>
      </c>
      <c r="CI89" s="29">
        <f t="shared" si="172"/>
        <v>1.6134523200637637E-3</v>
      </c>
      <c r="CJ89" s="29">
        <f t="shared" si="173"/>
        <v>0</v>
      </c>
      <c r="CK89" s="29">
        <f t="shared" si="174"/>
        <v>0</v>
      </c>
      <c r="CL89" s="29">
        <f t="shared" si="175"/>
        <v>3.0921418806275336E-3</v>
      </c>
      <c r="CM89" s="29">
        <f t="shared" si="176"/>
        <v>1.8462233694937824</v>
      </c>
      <c r="CN89" s="29"/>
      <c r="CO89" s="29">
        <f t="shared" si="177"/>
        <v>0.82318274990670337</v>
      </c>
      <c r="CP89" s="29"/>
      <c r="CQ89" s="29">
        <f t="shared" si="178"/>
        <v>1.7951444886600993</v>
      </c>
      <c r="CR89" s="29">
        <f t="shared" si="179"/>
        <v>4.757207168860824E-3</v>
      </c>
      <c r="CS89" s="29">
        <f t="shared" si="180"/>
        <v>0.15329390649365934</v>
      </c>
      <c r="CT89" s="29">
        <f t="shared" si="181"/>
        <v>0.10703389453055408</v>
      </c>
      <c r="CU89" s="29">
        <f t="shared" si="182"/>
        <v>0</v>
      </c>
      <c r="CV89" s="29">
        <f t="shared" si="183"/>
        <v>0.73689224997766989</v>
      </c>
      <c r="CW89" s="29">
        <f t="shared" si="184"/>
        <v>4.6542814039167296E-2</v>
      </c>
      <c r="CX89" s="29">
        <f t="shared" si="185"/>
        <v>1.6134523200637637E-3</v>
      </c>
      <c r="CY89" s="29">
        <f t="shared" si="186"/>
        <v>0</v>
      </c>
      <c r="CZ89" s="29">
        <f t="shared" si="187"/>
        <v>0</v>
      </c>
      <c r="DA89" s="29">
        <f t="shared" si="188"/>
        <v>9.2764256418826005E-3</v>
      </c>
      <c r="DB89" s="29">
        <f t="shared" si="189"/>
        <v>2.8545544388319573</v>
      </c>
      <c r="DC89" s="29">
        <f t="shared" si="190"/>
        <v>2.1019042125730536</v>
      </c>
      <c r="DD89" s="29">
        <f t="shared" si="191"/>
        <v>1.8866108814459814</v>
      </c>
      <c r="DE89" s="29">
        <f t="shared" si="192"/>
        <v>4.9995968941556482E-3</v>
      </c>
      <c r="DF89" s="29">
        <f t="shared" si="193"/>
        <v>0.21480607188053491</v>
      </c>
      <c r="DG89" s="29">
        <f t="shared" si="194"/>
        <v>1.8916104783401371</v>
      </c>
      <c r="DH89" s="29">
        <f t="shared" si="195"/>
        <v>0.11338911855401856</v>
      </c>
      <c r="DI89" s="29">
        <f t="shared" si="196"/>
        <v>0.10141695332651635</v>
      </c>
      <c r="DJ89" s="29">
        <f t="shared" si="197"/>
        <v>0.22497499380187153</v>
      </c>
      <c r="DK89" s="29">
        <f t="shared" si="198"/>
        <v>0</v>
      </c>
      <c r="DL89" s="29">
        <f t="shared" si="199"/>
        <v>1.5488769244405001</v>
      </c>
      <c r="DM89" s="29">
        <f t="shared" si="200"/>
        <v>9.7828536893929993E-2</v>
      </c>
      <c r="DN89" s="29">
        <f t="shared" si="201"/>
        <v>6.7826444566555831E-3</v>
      </c>
      <c r="DO89" s="29">
        <f t="shared" si="202"/>
        <v>0</v>
      </c>
      <c r="DP89" s="29">
        <f t="shared" si="203"/>
        <v>0</v>
      </c>
      <c r="DQ89" s="29">
        <f t="shared" si="204"/>
        <v>1.2998772089529154E-2</v>
      </c>
      <c r="DR89" s="31">
        <f t="shared" si="205"/>
        <v>3.9978784219031587</v>
      </c>
      <c r="DS89" s="29"/>
      <c r="DT89" s="29">
        <f t="shared" si="206"/>
        <v>6.7826444566555831E-3</v>
      </c>
      <c r="DU89" s="29">
        <f t="shared" si="207"/>
        <v>4.9995968941556482E-3</v>
      </c>
      <c r="DV89" s="29">
        <f t="shared" si="208"/>
        <v>1.2998772089529154E-2</v>
      </c>
      <c r="DW89" s="31">
        <f t="shared" si="209"/>
        <v>8.1635536780331613E-2</v>
      </c>
      <c r="DX89" s="29">
        <f t="shared" si="210"/>
        <v>9.7828536893929993E-2</v>
      </c>
      <c r="DY89" s="29">
        <f t="shared" si="211"/>
        <v>0.79469412383697713</v>
      </c>
      <c r="DZ89" s="29">
        <f t="shared" si="212"/>
        <v>0.99893921095157912</v>
      </c>
      <c r="EA89" s="29">
        <f t="shared" si="213"/>
        <v>3.5880367873478876</v>
      </c>
      <c r="EB89" s="29">
        <f t="shared" si="214"/>
        <v>3.9062956993319489</v>
      </c>
      <c r="EC89" s="29"/>
      <c r="ED89" s="29"/>
      <c r="EE89" s="29">
        <f t="shared" si="215"/>
        <v>0.40700760479862486</v>
      </c>
      <c r="EF89" s="29">
        <f t="shared" si="216"/>
        <v>0.47799699230763548</v>
      </c>
      <c r="EG89" s="29">
        <f t="shared" si="217"/>
        <v>-0.42246506459525507</v>
      </c>
      <c r="EH89" s="29">
        <f t="shared" si="218"/>
        <v>1.951105264331441</v>
      </c>
      <c r="EI89" s="29" t="e">
        <f>125.9*1000/8.3144+(#REF!*10^9-10^5)*6.5*(10^-6)/8.3144</f>
        <v>#REF!</v>
      </c>
      <c r="EJ89" s="29">
        <f t="shared" si="219"/>
        <v>9.8382096534978913</v>
      </c>
      <c r="EK89" s="29" t="e">
        <f t="shared" si="220"/>
        <v>#REF!</v>
      </c>
      <c r="EL89" s="29" t="e">
        <f>#REF!</f>
        <v>#REF!</v>
      </c>
      <c r="EM89" s="29" t="e">
        <f>1/(0.000407-0.0000329*#REF!+0.00001202*P89+0.000056662*EA89-0.000306214*BT89-0.0006176*BW89+0.00018946*BT89/(BT89+BR89)+0.00025746*DJ89)</f>
        <v>#REF!</v>
      </c>
      <c r="EN89" s="29"/>
      <c r="EO89" s="29" t="e">
        <f t="shared" si="221"/>
        <v>#REF!</v>
      </c>
      <c r="EP89" s="29" t="e">
        <f>#REF!</f>
        <v>#REF!</v>
      </c>
      <c r="EQ89" s="31" t="e">
        <f t="shared" si="222"/>
        <v>#REF!</v>
      </c>
      <c r="ER89" s="31" t="e">
        <f>2064.1+31.52*DF89-12.28*DM89-289.6*DQ89+1.544*LN(DQ89)-177.24*(DF89-0.17145)^2-371.87*(DF89-0.17145)*(DM89-0.07365)+0.321067*#REF!-343.43*LN(#REF!)</f>
        <v>#REF!</v>
      </c>
      <c r="ES89" s="31" t="e">
        <f t="shared" si="223"/>
        <v>#REF!</v>
      </c>
      <c r="ET89" s="31">
        <f t="shared" si="224"/>
        <v>0.54855082995133453</v>
      </c>
      <c r="EU89" s="31" t="e">
        <f>(5573.8+587.9*#REF!-61*#REF!^2)/(5.3-0.633*LN(ET89)-3.97*EF89+0.06*EG89+24.7*BU89^2+0.081*P89+0.156*#REF!)</f>
        <v>#REF!</v>
      </c>
    </row>
    <row r="90" spans="4:151">
      <c r="D90">
        <v>48.64</v>
      </c>
      <c r="E90">
        <v>1.1599999999999999</v>
      </c>
      <c r="F90">
        <v>14.32</v>
      </c>
      <c r="G90">
        <v>9.19</v>
      </c>
      <c r="H90">
        <v>0</v>
      </c>
      <c r="I90">
        <v>13.49</v>
      </c>
      <c r="J90">
        <v>10.19</v>
      </c>
      <c r="K90">
        <v>2.65</v>
      </c>
      <c r="L90">
        <v>0.21</v>
      </c>
      <c r="M90" s="30">
        <v>0</v>
      </c>
      <c r="N90">
        <v>0.15</v>
      </c>
      <c r="O90">
        <v>0</v>
      </c>
      <c r="P90">
        <v>0</v>
      </c>
      <c r="S90">
        <v>53.93</v>
      </c>
      <c r="T90">
        <v>0.19</v>
      </c>
      <c r="U90">
        <v>5.21</v>
      </c>
      <c r="V90">
        <v>7.69</v>
      </c>
      <c r="W90">
        <v>0</v>
      </c>
      <c r="X90">
        <v>29.7</v>
      </c>
      <c r="Y90">
        <v>2.61</v>
      </c>
      <c r="Z90">
        <v>0.1</v>
      </c>
      <c r="AA90">
        <v>0</v>
      </c>
      <c r="AB90" s="30">
        <v>0</v>
      </c>
      <c r="AC90">
        <v>0.47</v>
      </c>
      <c r="AD90" s="30">
        <v>0</v>
      </c>
      <c r="AF90" s="29">
        <f t="shared" si="120"/>
        <v>0.31637084027457596</v>
      </c>
      <c r="AG90" s="29">
        <f t="shared" si="121"/>
        <v>6.3701555793467535E-2</v>
      </c>
      <c r="AH90" s="7" t="str">
        <f t="shared" si="122"/>
        <v/>
      </c>
      <c r="AI90" s="29" t="str">
        <f t="shared" si="123"/>
        <v/>
      </c>
      <c r="AJ90" s="40" t="e">
        <f t="shared" si="124"/>
        <v>#REF!</v>
      </c>
      <c r="AK90" s="41">
        <f t="shared" ca="1" si="125"/>
        <v>1380.292856499052</v>
      </c>
      <c r="AL90" s="40">
        <f t="shared" ca="1" si="126"/>
        <v>1396.589007779658</v>
      </c>
      <c r="AM90" s="94">
        <f t="shared" ca="1" si="127"/>
        <v>1380.292856499052</v>
      </c>
      <c r="AN90" s="94">
        <f t="shared" ca="1" si="128"/>
        <v>1.7248978692584724</v>
      </c>
      <c r="AO90" s="90">
        <f t="shared" si="129"/>
        <v>1.669432061452514</v>
      </c>
      <c r="AP90" s="90">
        <f t="shared" si="130"/>
        <v>1.0681331005586592</v>
      </c>
      <c r="AQ90" s="29"/>
      <c r="AR90" s="40" t="e">
        <f t="shared" si="131"/>
        <v>#REF!</v>
      </c>
      <c r="AS90" s="40">
        <f t="shared" ca="1" si="132"/>
        <v>1.7248978692584724</v>
      </c>
      <c r="AT90" s="40">
        <f t="shared" ca="1" si="133"/>
        <v>1.866350413245464</v>
      </c>
      <c r="AU90" s="64"/>
      <c r="AV90" s="126">
        <f t="shared" si="134"/>
        <v>0.38007239606804349</v>
      </c>
      <c r="AW90" s="29"/>
      <c r="AX90" s="29">
        <f t="shared" si="135"/>
        <v>0.14522726686957724</v>
      </c>
      <c r="AY90" s="29">
        <f t="shared" si="136"/>
        <v>0.38210422112206627</v>
      </c>
      <c r="AZ90" s="29">
        <f t="shared" si="137"/>
        <v>72.350257490606722</v>
      </c>
      <c r="BA90" s="29">
        <f t="shared" si="138"/>
        <v>87.317149109899262</v>
      </c>
      <c r="BB90" s="29">
        <f t="shared" si="139"/>
        <v>0.80952927803103314</v>
      </c>
      <c r="BC90" s="29">
        <f t="shared" si="140"/>
        <v>1.4522000831259357E-2</v>
      </c>
      <c r="BD90" s="29">
        <f t="shared" si="141"/>
        <v>0.28089171349829839</v>
      </c>
      <c r="BE90" s="29">
        <f t="shared" si="142"/>
        <v>0.12791176732585069</v>
      </c>
      <c r="BF90" s="29">
        <f t="shared" si="143"/>
        <v>0</v>
      </c>
      <c r="BG90" s="29">
        <f t="shared" si="144"/>
        <v>0.33470291084844334</v>
      </c>
      <c r="BH90" s="29">
        <f t="shared" si="145"/>
        <v>0.18171313220655735</v>
      </c>
      <c r="BI90" s="29">
        <f t="shared" si="146"/>
        <v>8.5512972963379466E-2</v>
      </c>
      <c r="BJ90" s="29">
        <f t="shared" si="147"/>
        <v>4.458788058940932E-3</v>
      </c>
      <c r="BK90" s="29">
        <f t="shared" si="148"/>
        <v>0</v>
      </c>
      <c r="BL90" s="29">
        <f t="shared" si="149"/>
        <v>1.9737075833792766E-3</v>
      </c>
      <c r="BM90" s="29">
        <f t="shared" si="150"/>
        <v>0</v>
      </c>
      <c r="BN90" s="29">
        <f t="shared" si="151"/>
        <v>1.8412162713471418</v>
      </c>
      <c r="BO90" s="29">
        <f t="shared" si="152"/>
        <v>0.43967093416936515</v>
      </c>
      <c r="BP90" s="29">
        <f t="shared" si="153"/>
        <v>7.8871781969611903E-3</v>
      </c>
      <c r="BQ90" s="29">
        <f t="shared" si="154"/>
        <v>0.15255769670815561</v>
      </c>
      <c r="BR90" s="29">
        <f t="shared" si="155"/>
        <v>6.9471343109662478E-2</v>
      </c>
      <c r="BS90" s="29">
        <f t="shared" si="156"/>
        <v>0</v>
      </c>
      <c r="BT90" s="29">
        <f t="shared" si="157"/>
        <v>0.18178359384340823</v>
      </c>
      <c r="BU90" s="29">
        <f t="shared" si="158"/>
        <v>9.8691900041490171E-2</v>
      </c>
      <c r="BV90" s="29">
        <f t="shared" si="159"/>
        <v>4.6443741723406103E-2</v>
      </c>
      <c r="BW90" s="29">
        <f t="shared" si="160"/>
        <v>2.4216536255562316E-3</v>
      </c>
      <c r="BX90" s="29">
        <f t="shared" si="161"/>
        <v>0</v>
      </c>
      <c r="BY90" s="29">
        <f t="shared" si="162"/>
        <v>1.0719585819949312E-3</v>
      </c>
      <c r="BZ90" s="29">
        <f t="shared" si="163"/>
        <v>0</v>
      </c>
      <c r="CA90" s="29">
        <f t="shared" si="164"/>
        <v>1.0000000000000002</v>
      </c>
      <c r="CB90" s="29">
        <f t="shared" si="165"/>
        <v>0.89757224433004967</v>
      </c>
      <c r="CC90" s="29">
        <f t="shared" si="166"/>
        <v>2.378603584430412E-3</v>
      </c>
      <c r="CD90" s="29">
        <f t="shared" si="167"/>
        <v>5.1097968831219781E-2</v>
      </c>
      <c r="CE90" s="29">
        <f t="shared" si="168"/>
        <v>0.10703389453055408</v>
      </c>
      <c r="CF90" s="29">
        <f t="shared" si="169"/>
        <v>0</v>
      </c>
      <c r="CG90" s="29">
        <f t="shared" si="170"/>
        <v>0.73689224997766989</v>
      </c>
      <c r="CH90" s="29">
        <f t="shared" si="171"/>
        <v>4.6542814039167296E-2</v>
      </c>
      <c r="CI90" s="29">
        <f t="shared" si="172"/>
        <v>1.6134523200637637E-3</v>
      </c>
      <c r="CJ90" s="29">
        <f t="shared" si="173"/>
        <v>0</v>
      </c>
      <c r="CK90" s="29">
        <f t="shared" si="174"/>
        <v>0</v>
      </c>
      <c r="CL90" s="29">
        <f t="shared" si="175"/>
        <v>3.0921418806275336E-3</v>
      </c>
      <c r="CM90" s="29">
        <f t="shared" si="176"/>
        <v>1.8462233694937824</v>
      </c>
      <c r="CN90" s="29"/>
      <c r="CO90" s="29">
        <f t="shared" si="177"/>
        <v>0.82318274990670337</v>
      </c>
      <c r="CP90" s="29"/>
      <c r="CQ90" s="29">
        <f t="shared" si="178"/>
        <v>1.7951444886600993</v>
      </c>
      <c r="CR90" s="29">
        <f t="shared" si="179"/>
        <v>4.757207168860824E-3</v>
      </c>
      <c r="CS90" s="29">
        <f t="shared" si="180"/>
        <v>0.15329390649365934</v>
      </c>
      <c r="CT90" s="29">
        <f t="shared" si="181"/>
        <v>0.10703389453055408</v>
      </c>
      <c r="CU90" s="29">
        <f t="shared" si="182"/>
        <v>0</v>
      </c>
      <c r="CV90" s="29">
        <f t="shared" si="183"/>
        <v>0.73689224997766989</v>
      </c>
      <c r="CW90" s="29">
        <f t="shared" si="184"/>
        <v>4.6542814039167296E-2</v>
      </c>
      <c r="CX90" s="29">
        <f t="shared" si="185"/>
        <v>1.6134523200637637E-3</v>
      </c>
      <c r="CY90" s="29">
        <f t="shared" si="186"/>
        <v>0</v>
      </c>
      <c r="CZ90" s="29">
        <f t="shared" si="187"/>
        <v>0</v>
      </c>
      <c r="DA90" s="29">
        <f t="shared" si="188"/>
        <v>9.2764256418826005E-3</v>
      </c>
      <c r="DB90" s="29">
        <f t="shared" si="189"/>
        <v>2.8545544388319573</v>
      </c>
      <c r="DC90" s="29">
        <f t="shared" si="190"/>
        <v>2.1019042125730536</v>
      </c>
      <c r="DD90" s="29">
        <f t="shared" si="191"/>
        <v>1.8866108814459814</v>
      </c>
      <c r="DE90" s="29">
        <f t="shared" si="192"/>
        <v>4.9995968941556482E-3</v>
      </c>
      <c r="DF90" s="29">
        <f t="shared" si="193"/>
        <v>0.21480607188053491</v>
      </c>
      <c r="DG90" s="29">
        <f t="shared" si="194"/>
        <v>1.8916104783401371</v>
      </c>
      <c r="DH90" s="29">
        <f t="shared" si="195"/>
        <v>0.11338911855401856</v>
      </c>
      <c r="DI90" s="29">
        <f t="shared" si="196"/>
        <v>0.10141695332651635</v>
      </c>
      <c r="DJ90" s="29">
        <f t="shared" si="197"/>
        <v>0.22497499380187153</v>
      </c>
      <c r="DK90" s="29">
        <f t="shared" si="198"/>
        <v>0</v>
      </c>
      <c r="DL90" s="29">
        <f t="shared" si="199"/>
        <v>1.5488769244405001</v>
      </c>
      <c r="DM90" s="29">
        <f t="shared" si="200"/>
        <v>9.7828536893929993E-2</v>
      </c>
      <c r="DN90" s="29">
        <f t="shared" si="201"/>
        <v>6.7826444566555831E-3</v>
      </c>
      <c r="DO90" s="29">
        <f t="shared" si="202"/>
        <v>0</v>
      </c>
      <c r="DP90" s="29">
        <f t="shared" si="203"/>
        <v>0</v>
      </c>
      <c r="DQ90" s="29">
        <f t="shared" si="204"/>
        <v>1.2998772089529154E-2</v>
      </c>
      <c r="DR90" s="31">
        <f t="shared" si="205"/>
        <v>3.9978784219031587</v>
      </c>
      <c r="DS90" s="29"/>
      <c r="DT90" s="29">
        <f t="shared" si="206"/>
        <v>6.7826444566555831E-3</v>
      </c>
      <c r="DU90" s="29">
        <f t="shared" si="207"/>
        <v>4.9995968941556482E-3</v>
      </c>
      <c r="DV90" s="29">
        <f t="shared" si="208"/>
        <v>1.2998772089529154E-2</v>
      </c>
      <c r="DW90" s="31">
        <f t="shared" si="209"/>
        <v>8.1635536780331613E-2</v>
      </c>
      <c r="DX90" s="29">
        <f t="shared" si="210"/>
        <v>9.7828536893929993E-2</v>
      </c>
      <c r="DY90" s="29">
        <f t="shared" si="211"/>
        <v>0.79469412383697713</v>
      </c>
      <c r="DZ90" s="29">
        <f t="shared" si="212"/>
        <v>0.99893921095157912</v>
      </c>
      <c r="EA90" s="29">
        <f t="shared" si="213"/>
        <v>4.17623376973539</v>
      </c>
      <c r="EB90" s="29">
        <f t="shared" si="214"/>
        <v>3.4579500977728572</v>
      </c>
      <c r="EC90" s="29"/>
      <c r="ED90" s="29"/>
      <c r="EE90" s="29">
        <f t="shared" si="215"/>
        <v>0.43967093416936515</v>
      </c>
      <c r="EF90" s="29">
        <f t="shared" si="216"/>
        <v>0.34994683699456086</v>
      </c>
      <c r="EG90" s="29">
        <f t="shared" si="217"/>
        <v>-0.6347929482038891</v>
      </c>
      <c r="EH90" s="29">
        <f t="shared" si="218"/>
        <v>2.4119198433710398</v>
      </c>
      <c r="EI90" s="29" t="e">
        <f>125.9*1000/8.3144+(#REF!*10^9-10^5)*6.5*(10^-6)/8.3144</f>
        <v>#REF!</v>
      </c>
      <c r="EJ90" s="29">
        <f t="shared" si="219"/>
        <v>9.8509452172488725</v>
      </c>
      <c r="EK90" s="29" t="e">
        <f t="shared" si="220"/>
        <v>#REF!</v>
      </c>
      <c r="EL90" s="29" t="e">
        <f>#REF!</f>
        <v>#REF!</v>
      </c>
      <c r="EM90" s="29" t="e">
        <f>1/(0.000407-0.0000329*#REF!+0.00001202*P90+0.000056662*EA90-0.000306214*BT90-0.0006176*BW90+0.00018946*BT90/(BT90+BR90)+0.00025746*DJ90)</f>
        <v>#REF!</v>
      </c>
      <c r="EN90" s="29"/>
      <c r="EO90" s="29" t="e">
        <f t="shared" si="221"/>
        <v>#REF!</v>
      </c>
      <c r="EP90" s="29" t="e">
        <f>#REF!</f>
        <v>#REF!</v>
      </c>
      <c r="EQ90" s="31" t="e">
        <f t="shared" si="222"/>
        <v>#REF!</v>
      </c>
      <c r="ER90" s="31" t="e">
        <f>2064.1+31.52*DF90-12.28*DM90-289.6*DQ90+1.544*LN(DQ90)-177.24*(DF90-0.17145)^2-371.87*(DF90-0.17145)*(DM90-0.07365)+0.321067*#REF!-343.43*LN(#REF!)</f>
        <v>#REF!</v>
      </c>
      <c r="ES90" s="31" t="e">
        <f t="shared" si="223"/>
        <v>#REF!</v>
      </c>
      <c r="ET90" s="31">
        <f t="shared" si="224"/>
        <v>0.72350257490606718</v>
      </c>
      <c r="EU90" s="31" t="e">
        <f>(5573.8+587.9*#REF!-61*#REF!^2)/(5.3-0.633*LN(ET90)-3.97*EF90+0.06*EG90+24.7*BU90^2+0.081*P90+0.156*#REF!)</f>
        <v>#REF!</v>
      </c>
    </row>
    <row r="91" spans="4:151">
      <c r="D91">
        <v>48.52</v>
      </c>
      <c r="E91">
        <v>1.54</v>
      </c>
      <c r="F91">
        <v>17.72</v>
      </c>
      <c r="G91">
        <v>8.67</v>
      </c>
      <c r="H91">
        <v>0</v>
      </c>
      <c r="I91">
        <v>10.37</v>
      </c>
      <c r="J91">
        <v>9.43</v>
      </c>
      <c r="K91">
        <v>3</v>
      </c>
      <c r="L91">
        <v>0.28000000000000003</v>
      </c>
      <c r="M91" s="30">
        <v>0</v>
      </c>
      <c r="N91">
        <v>7.0000000000000007E-2</v>
      </c>
      <c r="O91">
        <v>0</v>
      </c>
      <c r="P91">
        <v>0</v>
      </c>
      <c r="S91">
        <v>53.93</v>
      </c>
      <c r="T91">
        <v>0.19</v>
      </c>
      <c r="U91">
        <v>5.21</v>
      </c>
      <c r="V91">
        <v>7.69</v>
      </c>
      <c r="W91">
        <v>0</v>
      </c>
      <c r="X91">
        <v>29.7</v>
      </c>
      <c r="Y91">
        <v>2.61</v>
      </c>
      <c r="Z91">
        <v>0.1</v>
      </c>
      <c r="AA91">
        <v>0</v>
      </c>
      <c r="AB91" s="30">
        <v>0</v>
      </c>
      <c r="AC91">
        <v>0.47</v>
      </c>
      <c r="AD91" s="30">
        <v>0</v>
      </c>
      <c r="AF91" s="29">
        <f t="shared" si="120"/>
        <v>0.3152480771833841</v>
      </c>
      <c r="AG91" s="29">
        <f t="shared" si="121"/>
        <v>5.5563890603234078E-3</v>
      </c>
      <c r="AH91" s="7">
        <f t="shared" ca="1" si="122"/>
        <v>12.263335265459229</v>
      </c>
      <c r="AI91" s="29">
        <f t="shared" ca="1" si="123"/>
        <v>1578.9013850414908</v>
      </c>
      <c r="AJ91" s="40" t="e">
        <f t="shared" si="124"/>
        <v>#REF!</v>
      </c>
      <c r="AK91" s="41">
        <f t="shared" ca="1" si="125"/>
        <v>1305.7513850414909</v>
      </c>
      <c r="AL91" s="40">
        <f t="shared" ca="1" si="126"/>
        <v>1317.7569217792779</v>
      </c>
      <c r="AM91" s="94">
        <f t="shared" ca="1" si="127"/>
        <v>1305.7513850414909</v>
      </c>
      <c r="AN91" s="94">
        <f t="shared" ca="1" si="128"/>
        <v>1.226333526545923</v>
      </c>
      <c r="AO91" s="90">
        <f t="shared" si="129"/>
        <v>1.1297257200902935</v>
      </c>
      <c r="AP91" s="90">
        <f t="shared" si="130"/>
        <v>0.84607144469525974</v>
      </c>
      <c r="AQ91" s="29"/>
      <c r="AR91" s="40" t="e">
        <f t="shared" si="131"/>
        <v>#REF!</v>
      </c>
      <c r="AS91" s="40">
        <f t="shared" ca="1" si="132"/>
        <v>1.226333526545923</v>
      </c>
      <c r="AT91" s="40">
        <f t="shared" ca="1" si="133"/>
        <v>1.3800244172093066</v>
      </c>
      <c r="AU91" s="64"/>
      <c r="AV91" s="126">
        <f t="shared" si="134"/>
        <v>0.30969168812306069</v>
      </c>
      <c r="AW91" s="29"/>
      <c r="AX91" s="29">
        <f t="shared" si="135"/>
        <v>0.14522726686957724</v>
      </c>
      <c r="AY91" s="29">
        <f t="shared" si="136"/>
        <v>0.46894144221225914</v>
      </c>
      <c r="AZ91" s="29">
        <f t="shared" si="137"/>
        <v>68.072771409597038</v>
      </c>
      <c r="BA91" s="29">
        <f t="shared" si="138"/>
        <v>87.317149109899262</v>
      </c>
      <c r="BB91" s="29">
        <f t="shared" si="139"/>
        <v>0.80753208408852239</v>
      </c>
      <c r="BC91" s="29">
        <f t="shared" si="140"/>
        <v>1.9279208000120184E-2</v>
      </c>
      <c r="BD91" s="29">
        <f t="shared" si="141"/>
        <v>0.34758388011102281</v>
      </c>
      <c r="BE91" s="29">
        <f t="shared" si="142"/>
        <v>0.12067410475681453</v>
      </c>
      <c r="BF91" s="29">
        <f t="shared" si="143"/>
        <v>0</v>
      </c>
      <c r="BG91" s="29">
        <f t="shared" si="144"/>
        <v>0.25729200782048606</v>
      </c>
      <c r="BH91" s="29">
        <f t="shared" si="145"/>
        <v>0.16816043539821746</v>
      </c>
      <c r="BI91" s="29">
        <f t="shared" si="146"/>
        <v>9.6807139203825818E-2</v>
      </c>
      <c r="BJ91" s="29">
        <f t="shared" si="147"/>
        <v>5.9450507452545763E-3</v>
      </c>
      <c r="BK91" s="29">
        <f t="shared" si="148"/>
        <v>0</v>
      </c>
      <c r="BL91" s="29">
        <f t="shared" si="149"/>
        <v>9.210635389103293E-4</v>
      </c>
      <c r="BM91" s="29">
        <f t="shared" si="150"/>
        <v>0</v>
      </c>
      <c r="BN91" s="29">
        <f t="shared" si="151"/>
        <v>1.824194973663174</v>
      </c>
      <c r="BO91" s="29">
        <f t="shared" si="152"/>
        <v>0.44267860384842178</v>
      </c>
      <c r="BP91" s="29">
        <f t="shared" si="153"/>
        <v>1.0568611512729652E-2</v>
      </c>
      <c r="BQ91" s="29">
        <f t="shared" si="154"/>
        <v>0.19054097019741156</v>
      </c>
      <c r="BR91" s="29">
        <f t="shared" si="155"/>
        <v>6.61519774470644E-2</v>
      </c>
      <c r="BS91" s="29">
        <f t="shared" si="156"/>
        <v>0</v>
      </c>
      <c r="BT91" s="29">
        <f t="shared" si="157"/>
        <v>0.14104413811853503</v>
      </c>
      <c r="BU91" s="29">
        <f t="shared" si="158"/>
        <v>9.2183367362609125E-2</v>
      </c>
      <c r="BV91" s="29">
        <f t="shared" si="159"/>
        <v>5.306841680932109E-2</v>
      </c>
      <c r="BW91" s="29">
        <f t="shared" si="160"/>
        <v>3.2589996305692551E-3</v>
      </c>
      <c r="BX91" s="29">
        <f t="shared" si="161"/>
        <v>0</v>
      </c>
      <c r="BY91" s="29">
        <f t="shared" si="162"/>
        <v>5.0491507333820659E-4</v>
      </c>
      <c r="BZ91" s="29">
        <f t="shared" si="163"/>
        <v>0</v>
      </c>
      <c r="CA91" s="29">
        <f t="shared" si="164"/>
        <v>1</v>
      </c>
      <c r="CB91" s="29">
        <f t="shared" si="165"/>
        <v>0.89757224433004967</v>
      </c>
      <c r="CC91" s="29">
        <f t="shared" si="166"/>
        <v>2.378603584430412E-3</v>
      </c>
      <c r="CD91" s="29">
        <f t="shared" si="167"/>
        <v>5.1097968831219781E-2</v>
      </c>
      <c r="CE91" s="29">
        <f t="shared" si="168"/>
        <v>0.10703389453055408</v>
      </c>
      <c r="CF91" s="29">
        <f t="shared" si="169"/>
        <v>0</v>
      </c>
      <c r="CG91" s="29">
        <f t="shared" si="170"/>
        <v>0.73689224997766989</v>
      </c>
      <c r="CH91" s="29">
        <f t="shared" si="171"/>
        <v>4.6542814039167296E-2</v>
      </c>
      <c r="CI91" s="29">
        <f t="shared" si="172"/>
        <v>1.6134523200637637E-3</v>
      </c>
      <c r="CJ91" s="29">
        <f t="shared" si="173"/>
        <v>0</v>
      </c>
      <c r="CK91" s="29">
        <f t="shared" si="174"/>
        <v>0</v>
      </c>
      <c r="CL91" s="29">
        <f t="shared" si="175"/>
        <v>3.0921418806275336E-3</v>
      </c>
      <c r="CM91" s="29">
        <f t="shared" si="176"/>
        <v>1.8462233694937824</v>
      </c>
      <c r="CN91" s="29"/>
      <c r="CO91" s="29">
        <f t="shared" si="177"/>
        <v>0.82318274990670337</v>
      </c>
      <c r="CP91" s="29"/>
      <c r="CQ91" s="29">
        <f t="shared" si="178"/>
        <v>1.7951444886600993</v>
      </c>
      <c r="CR91" s="29">
        <f t="shared" si="179"/>
        <v>4.757207168860824E-3</v>
      </c>
      <c r="CS91" s="29">
        <f t="shared" si="180"/>
        <v>0.15329390649365934</v>
      </c>
      <c r="CT91" s="29">
        <f t="shared" si="181"/>
        <v>0.10703389453055408</v>
      </c>
      <c r="CU91" s="29">
        <f t="shared" si="182"/>
        <v>0</v>
      </c>
      <c r="CV91" s="29">
        <f t="shared" si="183"/>
        <v>0.73689224997766989</v>
      </c>
      <c r="CW91" s="29">
        <f t="shared" si="184"/>
        <v>4.6542814039167296E-2</v>
      </c>
      <c r="CX91" s="29">
        <f t="shared" si="185"/>
        <v>1.6134523200637637E-3</v>
      </c>
      <c r="CY91" s="29">
        <f t="shared" si="186"/>
        <v>0</v>
      </c>
      <c r="CZ91" s="29">
        <f t="shared" si="187"/>
        <v>0</v>
      </c>
      <c r="DA91" s="29">
        <f t="shared" si="188"/>
        <v>9.2764256418826005E-3</v>
      </c>
      <c r="DB91" s="29">
        <f t="shared" si="189"/>
        <v>2.8545544388319573</v>
      </c>
      <c r="DC91" s="29">
        <f t="shared" si="190"/>
        <v>2.1019042125730536</v>
      </c>
      <c r="DD91" s="29">
        <f t="shared" si="191"/>
        <v>1.8866108814459814</v>
      </c>
      <c r="DE91" s="29">
        <f t="shared" si="192"/>
        <v>4.9995968941556482E-3</v>
      </c>
      <c r="DF91" s="29">
        <f t="shared" si="193"/>
        <v>0.21480607188053491</v>
      </c>
      <c r="DG91" s="29">
        <f t="shared" si="194"/>
        <v>1.8916104783401371</v>
      </c>
      <c r="DH91" s="29">
        <f t="shared" si="195"/>
        <v>0.11338911855401856</v>
      </c>
      <c r="DI91" s="29">
        <f t="shared" si="196"/>
        <v>0.10141695332651635</v>
      </c>
      <c r="DJ91" s="29">
        <f t="shared" si="197"/>
        <v>0.22497499380187153</v>
      </c>
      <c r="DK91" s="29">
        <f t="shared" si="198"/>
        <v>0</v>
      </c>
      <c r="DL91" s="29">
        <f t="shared" si="199"/>
        <v>1.5488769244405001</v>
      </c>
      <c r="DM91" s="29">
        <f t="shared" si="200"/>
        <v>9.7828536893929993E-2</v>
      </c>
      <c r="DN91" s="29">
        <f t="shared" si="201"/>
        <v>6.7826444566555831E-3</v>
      </c>
      <c r="DO91" s="29">
        <f t="shared" si="202"/>
        <v>0</v>
      </c>
      <c r="DP91" s="29">
        <f t="shared" si="203"/>
        <v>0</v>
      </c>
      <c r="DQ91" s="29">
        <f t="shared" si="204"/>
        <v>1.2998772089529154E-2</v>
      </c>
      <c r="DR91" s="31">
        <f t="shared" si="205"/>
        <v>3.9978784219031587</v>
      </c>
      <c r="DS91" s="29"/>
      <c r="DT91" s="29">
        <f t="shared" si="206"/>
        <v>6.7826444566555831E-3</v>
      </c>
      <c r="DU91" s="29">
        <f t="shared" si="207"/>
        <v>4.9995968941556482E-3</v>
      </c>
      <c r="DV91" s="29">
        <f t="shared" si="208"/>
        <v>1.2998772089529154E-2</v>
      </c>
      <c r="DW91" s="31">
        <f t="shared" si="209"/>
        <v>8.1635536780331613E-2</v>
      </c>
      <c r="DX91" s="29">
        <f t="shared" si="210"/>
        <v>9.7828536893929993E-2</v>
      </c>
      <c r="DY91" s="29">
        <f t="shared" si="211"/>
        <v>0.79469412383697713</v>
      </c>
      <c r="DZ91" s="29">
        <f t="shared" si="212"/>
        <v>0.99893921095157912</v>
      </c>
      <c r="EA91" s="29">
        <f t="shared" si="213"/>
        <v>4.5482035867368165</v>
      </c>
      <c r="EB91" s="29">
        <f t="shared" si="214"/>
        <v>3.1992862572112557</v>
      </c>
      <c r="EC91" s="29"/>
      <c r="ED91" s="29"/>
      <c r="EE91" s="29">
        <f t="shared" si="215"/>
        <v>0.44267860384842178</v>
      </c>
      <c r="EF91" s="29">
        <f t="shared" si="216"/>
        <v>0.29937948292820854</v>
      </c>
      <c r="EG91" s="29">
        <f t="shared" si="217"/>
        <v>-0.81423590752539798</v>
      </c>
      <c r="EH91" s="29">
        <f t="shared" si="218"/>
        <v>3.0256399824346194</v>
      </c>
      <c r="EI91" s="29" t="e">
        <f>125.9*1000/8.3144+(#REF!*10^9-10^5)*6.5*(10^-6)/8.3144</f>
        <v>#REF!</v>
      </c>
      <c r="EJ91" s="29">
        <f t="shared" si="219"/>
        <v>10.171648739303063</v>
      </c>
      <c r="EK91" s="29" t="e">
        <f t="shared" si="220"/>
        <v>#REF!</v>
      </c>
      <c r="EL91" s="29" t="e">
        <f>#REF!</f>
        <v>#REF!</v>
      </c>
      <c r="EM91" s="29" t="e">
        <f>1/(0.000407-0.0000329*#REF!+0.00001202*P91+0.000056662*EA91-0.000306214*BT91-0.0006176*BW91+0.00018946*BT91/(BT91+BR91)+0.00025746*DJ91)</f>
        <v>#REF!</v>
      </c>
      <c r="EN91" s="29"/>
      <c r="EO91" s="29" t="e">
        <f t="shared" si="221"/>
        <v>#REF!</v>
      </c>
      <c r="EP91" s="29" t="e">
        <f>#REF!</f>
        <v>#REF!</v>
      </c>
      <c r="EQ91" s="31" t="e">
        <f t="shared" si="222"/>
        <v>#REF!</v>
      </c>
      <c r="ER91" s="31" t="e">
        <f>2064.1+31.52*DF91-12.28*DM91-289.6*DQ91+1.544*LN(DQ91)-177.24*(DF91-0.17145)^2-371.87*(DF91-0.17145)*(DM91-0.07365)+0.321067*#REF!-343.43*LN(#REF!)</f>
        <v>#REF!</v>
      </c>
      <c r="ES91" s="31" t="e">
        <f t="shared" si="223"/>
        <v>#REF!</v>
      </c>
      <c r="ET91" s="31">
        <f t="shared" si="224"/>
        <v>0.68072771409597055</v>
      </c>
      <c r="EU91" s="31" t="e">
        <f>(5573.8+587.9*#REF!-61*#REF!^2)/(5.3-0.633*LN(ET91)-3.97*EF91+0.06*EG91+24.7*BU91^2+0.081*P91+0.156*#REF!)</f>
        <v>#REF!</v>
      </c>
    </row>
    <row r="92" spans="4:151">
      <c r="D92">
        <v>49.09</v>
      </c>
      <c r="E92">
        <v>2.1800000000000002</v>
      </c>
      <c r="F92">
        <v>19.3</v>
      </c>
      <c r="G92">
        <v>8.24</v>
      </c>
      <c r="H92">
        <v>0</v>
      </c>
      <c r="I92">
        <v>7.29</v>
      </c>
      <c r="J92">
        <v>5.95</v>
      </c>
      <c r="K92">
        <v>7.04</v>
      </c>
      <c r="L92">
        <v>0.88</v>
      </c>
      <c r="M92" s="30">
        <v>0</v>
      </c>
      <c r="N92">
        <v>0.03</v>
      </c>
      <c r="O92">
        <v>0</v>
      </c>
      <c r="P92">
        <v>0</v>
      </c>
      <c r="S92">
        <v>53.93</v>
      </c>
      <c r="T92">
        <v>0.19</v>
      </c>
      <c r="U92">
        <v>5.21</v>
      </c>
      <c r="V92">
        <v>7.69</v>
      </c>
      <c r="W92">
        <v>0</v>
      </c>
      <c r="X92">
        <v>29.7</v>
      </c>
      <c r="Y92">
        <v>2.61</v>
      </c>
      <c r="Z92">
        <v>0.1</v>
      </c>
      <c r="AA92">
        <v>0</v>
      </c>
      <c r="AB92" s="30">
        <v>0</v>
      </c>
      <c r="AC92">
        <v>0.47</v>
      </c>
      <c r="AD92" s="30">
        <v>0</v>
      </c>
      <c r="AF92" s="29">
        <f t="shared" si="120"/>
        <v>0.31747231002899279</v>
      </c>
      <c r="AG92" s="29">
        <f t="shared" si="121"/>
        <v>8.8401259720078423E-2</v>
      </c>
      <c r="AH92" s="7" t="str">
        <f t="shared" si="122"/>
        <v/>
      </c>
      <c r="AI92" s="29" t="str">
        <f t="shared" si="123"/>
        <v/>
      </c>
      <c r="AJ92" s="40" t="e">
        <f t="shared" si="124"/>
        <v>#REF!</v>
      </c>
      <c r="AK92" s="41">
        <f t="shared" ca="1" si="125"/>
        <v>1258.1907251300959</v>
      </c>
      <c r="AL92" s="40">
        <f t="shared" ca="1" si="126"/>
        <v>1246.3364354601874</v>
      </c>
      <c r="AM92" s="94">
        <f t="shared" ca="1" si="127"/>
        <v>1258.1907251300959</v>
      </c>
      <c r="AN92" s="94">
        <f t="shared" ca="1" si="128"/>
        <v>1.2191288494804582</v>
      </c>
      <c r="AO92" s="90">
        <f t="shared" si="129"/>
        <v>1.2517103834196892</v>
      </c>
      <c r="AP92" s="90">
        <f t="shared" si="130"/>
        <v>0.76950518134715018</v>
      </c>
      <c r="AQ92" s="29"/>
      <c r="AR92" s="40" t="e">
        <f t="shared" si="131"/>
        <v>#REF!</v>
      </c>
      <c r="AS92" s="40">
        <f t="shared" ca="1" si="132"/>
        <v>1.2191288494804582</v>
      </c>
      <c r="AT92" s="40">
        <f t="shared" ca="1" si="133"/>
        <v>1.1274749014932517</v>
      </c>
      <c r="AU92" s="64"/>
      <c r="AV92" s="126">
        <f t="shared" si="134"/>
        <v>0.22907105030891436</v>
      </c>
      <c r="AW92" s="29"/>
      <c r="AX92" s="29">
        <f t="shared" si="135"/>
        <v>0.14522726686957724</v>
      </c>
      <c r="AY92" s="29">
        <f t="shared" si="136"/>
        <v>0.63398350282032856</v>
      </c>
      <c r="AZ92" s="29">
        <f t="shared" si="137"/>
        <v>61.196346010682532</v>
      </c>
      <c r="BA92" s="29">
        <f t="shared" si="138"/>
        <v>87.317149109899262</v>
      </c>
      <c r="BB92" s="29">
        <f t="shared" si="139"/>
        <v>0.81701875531544854</v>
      </c>
      <c r="BC92" s="29">
        <f t="shared" si="140"/>
        <v>2.7291346389780521E-2</v>
      </c>
      <c r="BD92" s="29">
        <f t="shared" si="141"/>
        <v>0.37857612224281834</v>
      </c>
      <c r="BE92" s="29">
        <f t="shared" si="142"/>
        <v>0.11468911455549617</v>
      </c>
      <c r="BF92" s="29">
        <f t="shared" si="143"/>
        <v>0</v>
      </c>
      <c r="BG92" s="29">
        <f t="shared" si="144"/>
        <v>0.18087355226724625</v>
      </c>
      <c r="BH92" s="29">
        <f t="shared" si="145"/>
        <v>0.10610335001266108</v>
      </c>
      <c r="BI92" s="29">
        <f t="shared" si="146"/>
        <v>0.2271740866649779</v>
      </c>
      <c r="BJ92" s="29">
        <f t="shared" si="147"/>
        <v>1.8684445199371524E-2</v>
      </c>
      <c r="BK92" s="29">
        <f t="shared" si="148"/>
        <v>0</v>
      </c>
      <c r="BL92" s="29">
        <f t="shared" si="149"/>
        <v>3.9474151667585536E-4</v>
      </c>
      <c r="BM92" s="29">
        <f t="shared" si="150"/>
        <v>0</v>
      </c>
      <c r="BN92" s="29">
        <f t="shared" si="151"/>
        <v>1.8708055141644762</v>
      </c>
      <c r="BO92" s="29">
        <f t="shared" si="152"/>
        <v>0.43672030530674311</v>
      </c>
      <c r="BP92" s="29">
        <f t="shared" si="153"/>
        <v>1.458801900205493E-2</v>
      </c>
      <c r="BQ92" s="29">
        <f t="shared" si="154"/>
        <v>0.20235995638055135</v>
      </c>
      <c r="BR92" s="29">
        <f t="shared" si="155"/>
        <v>6.1304669933431151E-2</v>
      </c>
      <c r="BS92" s="29">
        <f t="shared" si="156"/>
        <v>0</v>
      </c>
      <c r="BT92" s="29">
        <f t="shared" si="157"/>
        <v>9.6682178290471044E-2</v>
      </c>
      <c r="BU92" s="29">
        <f t="shared" si="158"/>
        <v>5.6715328883370372E-2</v>
      </c>
      <c r="BV92" s="29">
        <f t="shared" si="159"/>
        <v>0.12143116157450312</v>
      </c>
      <c r="BW92" s="29">
        <f t="shared" si="160"/>
        <v>9.987379798651181E-3</v>
      </c>
      <c r="BX92" s="29">
        <f t="shared" si="161"/>
        <v>0</v>
      </c>
      <c r="BY92" s="29">
        <f t="shared" si="162"/>
        <v>2.1100083022374005E-4</v>
      </c>
      <c r="BZ92" s="29">
        <f t="shared" si="163"/>
        <v>0</v>
      </c>
      <c r="CA92" s="29">
        <f t="shared" si="164"/>
        <v>1.0000000000000002</v>
      </c>
      <c r="CB92" s="29">
        <f t="shared" si="165"/>
        <v>0.89757224433004967</v>
      </c>
      <c r="CC92" s="29">
        <f t="shared" si="166"/>
        <v>2.378603584430412E-3</v>
      </c>
      <c r="CD92" s="29">
        <f t="shared" si="167"/>
        <v>5.1097968831219781E-2</v>
      </c>
      <c r="CE92" s="29">
        <f t="shared" si="168"/>
        <v>0.10703389453055408</v>
      </c>
      <c r="CF92" s="29">
        <f t="shared" si="169"/>
        <v>0</v>
      </c>
      <c r="CG92" s="29">
        <f t="shared" si="170"/>
        <v>0.73689224997766989</v>
      </c>
      <c r="CH92" s="29">
        <f t="shared" si="171"/>
        <v>4.6542814039167296E-2</v>
      </c>
      <c r="CI92" s="29">
        <f t="shared" si="172"/>
        <v>1.6134523200637637E-3</v>
      </c>
      <c r="CJ92" s="29">
        <f t="shared" si="173"/>
        <v>0</v>
      </c>
      <c r="CK92" s="29">
        <f t="shared" si="174"/>
        <v>0</v>
      </c>
      <c r="CL92" s="29">
        <f t="shared" si="175"/>
        <v>3.0921418806275336E-3</v>
      </c>
      <c r="CM92" s="29">
        <f t="shared" si="176"/>
        <v>1.8462233694937824</v>
      </c>
      <c r="CN92" s="29"/>
      <c r="CO92" s="29">
        <f t="shared" si="177"/>
        <v>0.82318274990670337</v>
      </c>
      <c r="CP92" s="29"/>
      <c r="CQ92" s="29">
        <f t="shared" si="178"/>
        <v>1.7951444886600993</v>
      </c>
      <c r="CR92" s="29">
        <f t="shared" si="179"/>
        <v>4.757207168860824E-3</v>
      </c>
      <c r="CS92" s="29">
        <f t="shared" si="180"/>
        <v>0.15329390649365934</v>
      </c>
      <c r="CT92" s="29">
        <f t="shared" si="181"/>
        <v>0.10703389453055408</v>
      </c>
      <c r="CU92" s="29">
        <f t="shared" si="182"/>
        <v>0</v>
      </c>
      <c r="CV92" s="29">
        <f t="shared" si="183"/>
        <v>0.73689224997766989</v>
      </c>
      <c r="CW92" s="29">
        <f t="shared" si="184"/>
        <v>4.6542814039167296E-2</v>
      </c>
      <c r="CX92" s="29">
        <f t="shared" si="185"/>
        <v>1.6134523200637637E-3</v>
      </c>
      <c r="CY92" s="29">
        <f t="shared" si="186"/>
        <v>0</v>
      </c>
      <c r="CZ92" s="29">
        <f t="shared" si="187"/>
        <v>0</v>
      </c>
      <c r="DA92" s="29">
        <f t="shared" si="188"/>
        <v>9.2764256418826005E-3</v>
      </c>
      <c r="DB92" s="29">
        <f t="shared" si="189"/>
        <v>2.8545544388319573</v>
      </c>
      <c r="DC92" s="29">
        <f t="shared" si="190"/>
        <v>2.1019042125730536</v>
      </c>
      <c r="DD92" s="29">
        <f t="shared" si="191"/>
        <v>1.8866108814459814</v>
      </c>
      <c r="DE92" s="29">
        <f t="shared" si="192"/>
        <v>4.9995968941556482E-3</v>
      </c>
      <c r="DF92" s="29">
        <f t="shared" si="193"/>
        <v>0.21480607188053491</v>
      </c>
      <c r="DG92" s="29">
        <f t="shared" si="194"/>
        <v>1.8916104783401371</v>
      </c>
      <c r="DH92" s="29">
        <f t="shared" si="195"/>
        <v>0.11338911855401856</v>
      </c>
      <c r="DI92" s="29">
        <f t="shared" si="196"/>
        <v>0.10141695332651635</v>
      </c>
      <c r="DJ92" s="29">
        <f t="shared" si="197"/>
        <v>0.22497499380187153</v>
      </c>
      <c r="DK92" s="29">
        <f t="shared" si="198"/>
        <v>0</v>
      </c>
      <c r="DL92" s="29">
        <f t="shared" si="199"/>
        <v>1.5488769244405001</v>
      </c>
      <c r="DM92" s="29">
        <f t="shared" si="200"/>
        <v>9.7828536893929993E-2</v>
      </c>
      <c r="DN92" s="29">
        <f t="shared" si="201"/>
        <v>6.7826444566555831E-3</v>
      </c>
      <c r="DO92" s="29">
        <f t="shared" si="202"/>
        <v>0</v>
      </c>
      <c r="DP92" s="29">
        <f t="shared" si="203"/>
        <v>0</v>
      </c>
      <c r="DQ92" s="29">
        <f t="shared" si="204"/>
        <v>1.2998772089529154E-2</v>
      </c>
      <c r="DR92" s="31">
        <f t="shared" si="205"/>
        <v>3.9978784219031587</v>
      </c>
      <c r="DS92" s="29"/>
      <c r="DT92" s="29">
        <f t="shared" si="206"/>
        <v>6.7826444566555831E-3</v>
      </c>
      <c r="DU92" s="29">
        <f t="shared" si="207"/>
        <v>4.9995968941556482E-3</v>
      </c>
      <c r="DV92" s="29">
        <f t="shared" si="208"/>
        <v>1.2998772089529154E-2</v>
      </c>
      <c r="DW92" s="31">
        <f t="shared" si="209"/>
        <v>8.1635536780331613E-2</v>
      </c>
      <c r="DX92" s="29">
        <f t="shared" si="210"/>
        <v>9.7828536893929993E-2</v>
      </c>
      <c r="DY92" s="29">
        <f t="shared" si="211"/>
        <v>0.79469412383697713</v>
      </c>
      <c r="DZ92" s="29">
        <f t="shared" si="212"/>
        <v>0.99893921095157912</v>
      </c>
      <c r="EA92" s="29">
        <f t="shared" si="213"/>
        <v>5.1176136336013283</v>
      </c>
      <c r="EB92" s="29">
        <f t="shared" si="214"/>
        <v>3.3636296090961411</v>
      </c>
      <c r="EC92" s="29"/>
      <c r="ED92" s="29"/>
      <c r="EE92" s="29">
        <f t="shared" si="215"/>
        <v>0.43672030530674311</v>
      </c>
      <c r="EF92" s="29">
        <f t="shared" si="216"/>
        <v>0.21470217710727257</v>
      </c>
      <c r="EG92" s="29">
        <f t="shared" si="217"/>
        <v>-0.89421079063030506</v>
      </c>
      <c r="EH92" s="29">
        <f t="shared" si="218"/>
        <v>4.2508668124116804</v>
      </c>
      <c r="EI92" s="29" t="e">
        <f>125.9*1000/8.3144+(#REF!*10^9-10^5)*6.5*(10^-6)/8.3144</f>
        <v>#REF!</v>
      </c>
      <c r="EJ92" s="29">
        <f t="shared" si="219"/>
        <v>10.266703996755197</v>
      </c>
      <c r="EK92" s="29" t="e">
        <f t="shared" si="220"/>
        <v>#REF!</v>
      </c>
      <c r="EL92" s="29" t="e">
        <f>#REF!</f>
        <v>#REF!</v>
      </c>
      <c r="EM92" s="29" t="e">
        <f>1/(0.000407-0.0000329*#REF!+0.00001202*P92+0.000056662*EA92-0.000306214*BT92-0.0006176*BW92+0.00018946*BT92/(BT92+BR92)+0.00025746*DJ92)</f>
        <v>#REF!</v>
      </c>
      <c r="EN92" s="29"/>
      <c r="EO92" s="29" t="e">
        <f t="shared" si="221"/>
        <v>#REF!</v>
      </c>
      <c r="EP92" s="29" t="e">
        <f>#REF!</f>
        <v>#REF!</v>
      </c>
      <c r="EQ92" s="31" t="e">
        <f t="shared" si="222"/>
        <v>#REF!</v>
      </c>
      <c r="ER92" s="31" t="e">
        <f>2064.1+31.52*DF92-12.28*DM92-289.6*DQ92+1.544*LN(DQ92)-177.24*(DF92-0.17145)^2-371.87*(DF92-0.17145)*(DM92-0.07365)+0.321067*#REF!-343.43*LN(#REF!)</f>
        <v>#REF!</v>
      </c>
      <c r="ES92" s="31" t="e">
        <f t="shared" si="223"/>
        <v>#REF!</v>
      </c>
      <c r="ET92" s="31">
        <f t="shared" si="224"/>
        <v>0.61196346010682534</v>
      </c>
      <c r="EU92" s="31" t="e">
        <f>(5573.8+587.9*#REF!-61*#REF!^2)/(5.3-0.633*LN(ET92)-3.97*EF92+0.06*EG92+24.7*BU92^2+0.081*P92+0.156*#REF!)</f>
        <v>#REF!</v>
      </c>
    </row>
    <row r="93" spans="4:151">
      <c r="D93">
        <v>48.5</v>
      </c>
      <c r="E93">
        <v>1.72</v>
      </c>
      <c r="F93">
        <v>10.93</v>
      </c>
      <c r="G93">
        <v>11.78</v>
      </c>
      <c r="H93">
        <v>0.09</v>
      </c>
      <c r="I93">
        <v>16.059999999999999</v>
      </c>
      <c r="J93">
        <v>8.5500000000000007</v>
      </c>
      <c r="K93">
        <v>1.59</v>
      </c>
      <c r="L93">
        <v>0.22</v>
      </c>
      <c r="M93" s="30">
        <v>0</v>
      </c>
      <c r="N93">
        <v>0.01</v>
      </c>
      <c r="O93">
        <v>0.23</v>
      </c>
      <c r="P93">
        <v>0</v>
      </c>
      <c r="S93">
        <v>53.93</v>
      </c>
      <c r="T93">
        <v>0.19</v>
      </c>
      <c r="U93">
        <v>5.21</v>
      </c>
      <c r="V93">
        <v>7.69</v>
      </c>
      <c r="W93">
        <v>0</v>
      </c>
      <c r="X93">
        <v>29.7</v>
      </c>
      <c r="Y93">
        <v>2.61</v>
      </c>
      <c r="Z93">
        <v>0.1</v>
      </c>
      <c r="AA93">
        <v>0</v>
      </c>
      <c r="AB93" s="30">
        <v>0</v>
      </c>
      <c r="AC93">
        <v>0.47</v>
      </c>
      <c r="AD93" s="30">
        <v>0</v>
      </c>
      <c r="AF93" s="29">
        <f t="shared" si="120"/>
        <v>0.31481201105974066</v>
      </c>
      <c r="AG93" s="29">
        <f t="shared" si="121"/>
        <v>3.8184278948433847E-2</v>
      </c>
      <c r="AH93" s="7">
        <f t="shared" ca="1" si="122"/>
        <v>23.350564509482808</v>
      </c>
      <c r="AI93" s="29">
        <f t="shared" ca="1" si="123"/>
        <v>1776.505143457302</v>
      </c>
      <c r="AJ93" s="40" t="e">
        <f t="shared" si="124"/>
        <v>#REF!</v>
      </c>
      <c r="AK93" s="41">
        <f t="shared" ca="1" si="125"/>
        <v>1503.3551434573021</v>
      </c>
      <c r="AL93" s="40">
        <f t="shared" ca="1" si="126"/>
        <v>1482.5110106905809</v>
      </c>
      <c r="AM93" s="94">
        <f t="shared" ca="1" si="127"/>
        <v>1503.3551434573021</v>
      </c>
      <c r="AN93" s="94">
        <f t="shared" ca="1" si="128"/>
        <v>2.3350564509482807</v>
      </c>
      <c r="AO93" s="90">
        <f t="shared" si="129"/>
        <v>2.2905308682525161</v>
      </c>
      <c r="AP93" s="90">
        <f t="shared" si="130"/>
        <v>1.4270863677950596</v>
      </c>
      <c r="AQ93" s="29"/>
      <c r="AR93" s="40" t="e">
        <f t="shared" si="131"/>
        <v>#REF!</v>
      </c>
      <c r="AS93" s="40">
        <f t="shared" ca="1" si="132"/>
        <v>2.3350564509482807</v>
      </c>
      <c r="AT93" s="40">
        <f t="shared" ca="1" si="133"/>
        <v>2.8838874164855777</v>
      </c>
      <c r="AU93" s="64"/>
      <c r="AV93" s="126">
        <f t="shared" si="134"/>
        <v>0.35299629000817451</v>
      </c>
      <c r="AW93" s="29"/>
      <c r="AX93" s="29">
        <f t="shared" si="135"/>
        <v>0.14522726686957724</v>
      </c>
      <c r="AY93" s="29">
        <f t="shared" si="136"/>
        <v>0.41141301192206337</v>
      </c>
      <c r="AZ93" s="29">
        <f t="shared" si="137"/>
        <v>70.847693851391796</v>
      </c>
      <c r="BA93" s="29">
        <f t="shared" si="138"/>
        <v>87.317149109899262</v>
      </c>
      <c r="BB93" s="29">
        <f t="shared" si="139"/>
        <v>0.80719921843143716</v>
      </c>
      <c r="BC93" s="29">
        <f t="shared" si="140"/>
        <v>2.1532621922212152E-2</v>
      </c>
      <c r="BD93" s="29">
        <f t="shared" si="141"/>
        <v>0.21439570031678779</v>
      </c>
      <c r="BE93" s="29">
        <f t="shared" si="142"/>
        <v>0.16396089435239622</v>
      </c>
      <c r="BF93" s="29">
        <f t="shared" si="143"/>
        <v>1.2687224669603525E-3</v>
      </c>
      <c r="BG93" s="29">
        <f t="shared" si="144"/>
        <v>0.39846766109903631</v>
      </c>
      <c r="BH93" s="29">
        <f t="shared" si="145"/>
        <v>0.15246783909382391</v>
      </c>
      <c r="BI93" s="29">
        <f t="shared" si="146"/>
        <v>5.1307783778027687E-2</v>
      </c>
      <c r="BJ93" s="29">
        <f t="shared" si="147"/>
        <v>4.6711112998428809E-3</v>
      </c>
      <c r="BK93" s="29">
        <f t="shared" si="148"/>
        <v>0</v>
      </c>
      <c r="BL93" s="29">
        <f t="shared" si="149"/>
        <v>1.3158050555861847E-4</v>
      </c>
      <c r="BM93" s="29">
        <f t="shared" si="150"/>
        <v>3.2408744724772257E-3</v>
      </c>
      <c r="BN93" s="29">
        <f t="shared" si="151"/>
        <v>1.8186440077385602</v>
      </c>
      <c r="BO93" s="29">
        <f t="shared" si="152"/>
        <v>0.44384674240626665</v>
      </c>
      <c r="BP93" s="29">
        <f t="shared" si="153"/>
        <v>1.1839932296033816E-2</v>
      </c>
      <c r="BQ93" s="29">
        <f t="shared" si="154"/>
        <v>0.11788766762736796</v>
      </c>
      <c r="BR93" s="29">
        <f t="shared" si="155"/>
        <v>9.0155573963195595E-2</v>
      </c>
      <c r="BS93" s="29">
        <f t="shared" si="156"/>
        <v>6.976200188501862E-4</v>
      </c>
      <c r="BT93" s="29">
        <f t="shared" si="157"/>
        <v>0.21910151706629008</v>
      </c>
      <c r="BU93" s="29">
        <f t="shared" si="158"/>
        <v>8.3836000033571154E-2</v>
      </c>
      <c r="BV93" s="29">
        <f t="shared" si="159"/>
        <v>2.8212109439619069E-2</v>
      </c>
      <c r="BW93" s="29">
        <f t="shared" si="160"/>
        <v>2.5684583018813533E-3</v>
      </c>
      <c r="BX93" s="29">
        <f t="shared" si="161"/>
        <v>0</v>
      </c>
      <c r="BY93" s="29">
        <f t="shared" si="162"/>
        <v>7.2350886154039373E-5</v>
      </c>
      <c r="BZ93" s="29">
        <f t="shared" si="163"/>
        <v>1.7820279607701644E-3</v>
      </c>
      <c r="CA93" s="29">
        <f t="shared" si="164"/>
        <v>1.0000000000000002</v>
      </c>
      <c r="CB93" s="29">
        <f t="shared" si="165"/>
        <v>0.89757224433004967</v>
      </c>
      <c r="CC93" s="29">
        <f t="shared" si="166"/>
        <v>2.378603584430412E-3</v>
      </c>
      <c r="CD93" s="29">
        <f t="shared" si="167"/>
        <v>5.1097968831219781E-2</v>
      </c>
      <c r="CE93" s="29">
        <f t="shared" si="168"/>
        <v>0.10703389453055408</v>
      </c>
      <c r="CF93" s="29">
        <f t="shared" si="169"/>
        <v>0</v>
      </c>
      <c r="CG93" s="29">
        <f t="shared" si="170"/>
        <v>0.73689224997766989</v>
      </c>
      <c r="CH93" s="29">
        <f t="shared" si="171"/>
        <v>4.6542814039167296E-2</v>
      </c>
      <c r="CI93" s="29">
        <f t="shared" si="172"/>
        <v>1.6134523200637637E-3</v>
      </c>
      <c r="CJ93" s="29">
        <f t="shared" si="173"/>
        <v>0</v>
      </c>
      <c r="CK93" s="29">
        <f t="shared" si="174"/>
        <v>0</v>
      </c>
      <c r="CL93" s="29">
        <f t="shared" si="175"/>
        <v>3.0921418806275336E-3</v>
      </c>
      <c r="CM93" s="29">
        <f t="shared" si="176"/>
        <v>1.8462233694937824</v>
      </c>
      <c r="CN93" s="29"/>
      <c r="CO93" s="29">
        <f t="shared" si="177"/>
        <v>0.82318274990670337</v>
      </c>
      <c r="CP93" s="29"/>
      <c r="CQ93" s="29">
        <f t="shared" si="178"/>
        <v>1.7951444886600993</v>
      </c>
      <c r="CR93" s="29">
        <f t="shared" si="179"/>
        <v>4.757207168860824E-3</v>
      </c>
      <c r="CS93" s="29">
        <f t="shared" si="180"/>
        <v>0.15329390649365934</v>
      </c>
      <c r="CT93" s="29">
        <f t="shared" si="181"/>
        <v>0.10703389453055408</v>
      </c>
      <c r="CU93" s="29">
        <f t="shared" si="182"/>
        <v>0</v>
      </c>
      <c r="CV93" s="29">
        <f t="shared" si="183"/>
        <v>0.73689224997766989</v>
      </c>
      <c r="CW93" s="29">
        <f t="shared" si="184"/>
        <v>4.6542814039167296E-2</v>
      </c>
      <c r="CX93" s="29">
        <f t="shared" si="185"/>
        <v>1.6134523200637637E-3</v>
      </c>
      <c r="CY93" s="29">
        <f t="shared" si="186"/>
        <v>0</v>
      </c>
      <c r="CZ93" s="29">
        <f t="shared" si="187"/>
        <v>0</v>
      </c>
      <c r="DA93" s="29">
        <f t="shared" si="188"/>
        <v>9.2764256418826005E-3</v>
      </c>
      <c r="DB93" s="29">
        <f t="shared" si="189"/>
        <v>2.8545544388319573</v>
      </c>
      <c r="DC93" s="29">
        <f t="shared" si="190"/>
        <v>2.1019042125730536</v>
      </c>
      <c r="DD93" s="29">
        <f t="shared" si="191"/>
        <v>1.8866108814459814</v>
      </c>
      <c r="DE93" s="29">
        <f t="shared" si="192"/>
        <v>4.9995968941556482E-3</v>
      </c>
      <c r="DF93" s="29">
        <f t="shared" si="193"/>
        <v>0.21480607188053491</v>
      </c>
      <c r="DG93" s="29">
        <f t="shared" si="194"/>
        <v>1.8916104783401371</v>
      </c>
      <c r="DH93" s="29">
        <f t="shared" si="195"/>
        <v>0.11338911855401856</v>
      </c>
      <c r="DI93" s="29">
        <f t="shared" si="196"/>
        <v>0.10141695332651635</v>
      </c>
      <c r="DJ93" s="29">
        <f t="shared" si="197"/>
        <v>0.22497499380187153</v>
      </c>
      <c r="DK93" s="29">
        <f t="shared" si="198"/>
        <v>0</v>
      </c>
      <c r="DL93" s="29">
        <f t="shared" si="199"/>
        <v>1.5488769244405001</v>
      </c>
      <c r="DM93" s="29">
        <f t="shared" si="200"/>
        <v>9.7828536893929993E-2</v>
      </c>
      <c r="DN93" s="29">
        <f t="shared" si="201"/>
        <v>6.7826444566555831E-3</v>
      </c>
      <c r="DO93" s="29">
        <f t="shared" si="202"/>
        <v>0</v>
      </c>
      <c r="DP93" s="29">
        <f t="shared" si="203"/>
        <v>0</v>
      </c>
      <c r="DQ93" s="29">
        <f t="shared" si="204"/>
        <v>1.2998772089529154E-2</v>
      </c>
      <c r="DR93" s="31">
        <f t="shared" si="205"/>
        <v>3.9978784219031587</v>
      </c>
      <c r="DS93" s="29"/>
      <c r="DT93" s="29">
        <f t="shared" si="206"/>
        <v>6.7826444566555831E-3</v>
      </c>
      <c r="DU93" s="29">
        <f t="shared" si="207"/>
        <v>4.9995968941556482E-3</v>
      </c>
      <c r="DV93" s="29">
        <f t="shared" si="208"/>
        <v>1.2998772089529154E-2</v>
      </c>
      <c r="DW93" s="31">
        <f t="shared" si="209"/>
        <v>8.1635536780331613E-2</v>
      </c>
      <c r="DX93" s="29">
        <f t="shared" si="210"/>
        <v>9.7828536893929993E-2</v>
      </c>
      <c r="DY93" s="29">
        <f t="shared" si="211"/>
        <v>0.79469412383697713</v>
      </c>
      <c r="DZ93" s="29">
        <f t="shared" si="212"/>
        <v>0.99893921095157912</v>
      </c>
      <c r="EA93" s="29">
        <f t="shared" si="213"/>
        <v>3.7374120846767345</v>
      </c>
      <c r="EB93" s="29">
        <f t="shared" si="214"/>
        <v>3.7541605787827348</v>
      </c>
      <c r="EC93" s="29"/>
      <c r="ED93" s="29"/>
      <c r="EE93" s="29">
        <f t="shared" si="215"/>
        <v>0.44384674240626665</v>
      </c>
      <c r="EF93" s="29">
        <f t="shared" si="216"/>
        <v>0.39379071108190705</v>
      </c>
      <c r="EG93" s="29">
        <f t="shared" si="217"/>
        <v>-0.52239962298882758</v>
      </c>
      <c r="EH93" s="29">
        <f t="shared" si="218"/>
        <v>1.9898873653444311</v>
      </c>
      <c r="EI93" s="29" t="e">
        <f>125.9*1000/8.3144+(#REF!*10^9-10^5)*6.5*(10^-6)/8.3144</f>
        <v>#REF!</v>
      </c>
      <c r="EJ93" s="29">
        <f t="shared" si="219"/>
        <v>9.5899385326328908</v>
      </c>
      <c r="EK93" s="29" t="e">
        <f t="shared" si="220"/>
        <v>#REF!</v>
      </c>
      <c r="EL93" s="29" t="e">
        <f>#REF!</f>
        <v>#REF!</v>
      </c>
      <c r="EM93" s="29" t="e">
        <f>1/(0.000407-0.0000329*#REF!+0.00001202*P93+0.000056662*EA93-0.000306214*BT93-0.0006176*BW93+0.00018946*BT93/(BT93+BR93)+0.00025746*DJ93)</f>
        <v>#REF!</v>
      </c>
      <c r="EN93" s="29"/>
      <c r="EO93" s="29" t="e">
        <f t="shared" si="221"/>
        <v>#REF!</v>
      </c>
      <c r="EP93" s="29" t="e">
        <f>#REF!</f>
        <v>#REF!</v>
      </c>
      <c r="EQ93" s="31" t="e">
        <f t="shared" si="222"/>
        <v>#REF!</v>
      </c>
      <c r="ER93" s="31" t="e">
        <f>2064.1+31.52*DF93-12.28*DM93-289.6*DQ93+1.544*LN(DQ93)-177.24*(DF93-0.17145)^2-371.87*(DF93-0.17145)*(DM93-0.07365)+0.321067*#REF!-343.43*LN(#REF!)</f>
        <v>#REF!</v>
      </c>
      <c r="ES93" s="31" t="e">
        <f t="shared" si="223"/>
        <v>#REF!</v>
      </c>
      <c r="ET93" s="31">
        <f t="shared" si="224"/>
        <v>0.70847693851391802</v>
      </c>
      <c r="EU93" s="31" t="e">
        <f>(5573.8+587.9*#REF!-61*#REF!^2)/(5.3-0.633*LN(ET93)-3.97*EF93+0.06*EG93+24.7*BU93^2+0.081*P93+0.156*#REF!)</f>
        <v>#REF!</v>
      </c>
    </row>
    <row r="94" spans="4:151">
      <c r="D94">
        <v>45.3</v>
      </c>
      <c r="E94">
        <v>3.6</v>
      </c>
      <c r="F94">
        <v>14.48</v>
      </c>
      <c r="G94">
        <v>13.8</v>
      </c>
      <c r="H94">
        <v>0.15</v>
      </c>
      <c r="I94">
        <v>9.8000000000000007</v>
      </c>
      <c r="J94">
        <v>9</v>
      </c>
      <c r="K94">
        <v>2.8</v>
      </c>
      <c r="L94">
        <v>0.59</v>
      </c>
      <c r="M94" s="30">
        <v>0</v>
      </c>
      <c r="N94">
        <v>0</v>
      </c>
      <c r="O94">
        <v>0.48</v>
      </c>
      <c r="P94">
        <v>0</v>
      </c>
      <c r="S94">
        <v>53.93</v>
      </c>
      <c r="T94">
        <v>0.19</v>
      </c>
      <c r="U94">
        <v>5.21</v>
      </c>
      <c r="V94">
        <v>7.69</v>
      </c>
      <c r="W94">
        <v>0</v>
      </c>
      <c r="X94">
        <v>29.7</v>
      </c>
      <c r="Y94">
        <v>2.61</v>
      </c>
      <c r="Z94">
        <v>0.1</v>
      </c>
      <c r="AA94">
        <v>0</v>
      </c>
      <c r="AB94" s="30">
        <v>0</v>
      </c>
      <c r="AC94">
        <v>0.47</v>
      </c>
      <c r="AD94" s="30">
        <v>0</v>
      </c>
      <c r="AF94" s="29">
        <f t="shared" si="120"/>
        <v>0.323312888001273</v>
      </c>
      <c r="AG94" s="29">
        <f t="shared" si="121"/>
        <v>0.13944034615771664</v>
      </c>
      <c r="AH94" s="7" t="str">
        <f t="shared" si="122"/>
        <v/>
      </c>
      <c r="AI94" s="29" t="str">
        <f t="shared" si="123"/>
        <v/>
      </c>
      <c r="AJ94" s="40" t="e">
        <f t="shared" si="124"/>
        <v>#REF!</v>
      </c>
      <c r="AK94" s="41">
        <f t="shared" ca="1" si="125"/>
        <v>1398.1842453337672</v>
      </c>
      <c r="AL94" s="40">
        <f t="shared" ca="1" si="126"/>
        <v>1342.0898620286068</v>
      </c>
      <c r="AM94" s="94">
        <f t="shared" ca="1" si="127"/>
        <v>1398.1842453337672</v>
      </c>
      <c r="AN94" s="94">
        <f t="shared" ca="1" si="128"/>
        <v>1.6480690573738097</v>
      </c>
      <c r="AO94" s="90">
        <f t="shared" si="129"/>
        <v>1.3918376685082872</v>
      </c>
      <c r="AP94" s="90">
        <f t="shared" si="130"/>
        <v>1.0553448895027624</v>
      </c>
      <c r="AQ94" s="29"/>
      <c r="AR94" s="40" t="e">
        <f t="shared" si="131"/>
        <v>#REF!</v>
      </c>
      <c r="AS94" s="40">
        <f t="shared" ca="1" si="132"/>
        <v>1.6480690573738097</v>
      </c>
      <c r="AT94" s="40">
        <f t="shared" ca="1" si="133"/>
        <v>1.9984082108011361</v>
      </c>
      <c r="AU94" s="64"/>
      <c r="AV94" s="126">
        <f t="shared" si="134"/>
        <v>0.18387254184355636</v>
      </c>
      <c r="AW94" s="29"/>
      <c r="AX94" s="29">
        <f t="shared" si="135"/>
        <v>0.14522726686957724</v>
      </c>
      <c r="AY94" s="29">
        <f t="shared" si="136"/>
        <v>0.78982574240552161</v>
      </c>
      <c r="AZ94" s="29">
        <f t="shared" si="137"/>
        <v>55.867433750295881</v>
      </c>
      <c r="BA94" s="29">
        <f t="shared" si="138"/>
        <v>87.317149109899262</v>
      </c>
      <c r="BB94" s="29">
        <f t="shared" si="139"/>
        <v>0.75394071329781653</v>
      </c>
      <c r="BC94" s="29">
        <f t="shared" si="140"/>
        <v>4.5068278441839388E-2</v>
      </c>
      <c r="BD94" s="29">
        <f t="shared" si="141"/>
        <v>0.28403016839772072</v>
      </c>
      <c r="BE94" s="29">
        <f t="shared" si="142"/>
        <v>0.19207642971672903</v>
      </c>
      <c r="BF94" s="29">
        <f t="shared" si="143"/>
        <v>2.1145374449339205E-3</v>
      </c>
      <c r="BG94" s="29">
        <f t="shared" si="144"/>
        <v>0.24314963130576314</v>
      </c>
      <c r="BH94" s="29">
        <f t="shared" si="145"/>
        <v>0.16049246220402516</v>
      </c>
      <c r="BI94" s="29">
        <f t="shared" si="146"/>
        <v>9.0353329923570758E-2</v>
      </c>
      <c r="BJ94" s="29">
        <f t="shared" si="147"/>
        <v>1.2527071213214998E-2</v>
      </c>
      <c r="BK94" s="29">
        <f t="shared" si="148"/>
        <v>0</v>
      </c>
      <c r="BL94" s="29">
        <f t="shared" si="149"/>
        <v>0</v>
      </c>
      <c r="BM94" s="29">
        <f t="shared" si="150"/>
        <v>6.7635641164742093E-3</v>
      </c>
      <c r="BN94" s="29">
        <f t="shared" si="151"/>
        <v>1.7905161860620877</v>
      </c>
      <c r="BO94" s="29">
        <f t="shared" si="152"/>
        <v>0.42107450307722211</v>
      </c>
      <c r="BP94" s="29">
        <f t="shared" si="153"/>
        <v>2.5170550700777974E-2</v>
      </c>
      <c r="BQ94" s="29">
        <f t="shared" si="154"/>
        <v>0.15863032716972697</v>
      </c>
      <c r="BR94" s="29">
        <f t="shared" si="155"/>
        <v>0.10727433307328316</v>
      </c>
      <c r="BS94" s="29">
        <f t="shared" si="156"/>
        <v>1.1809652777194147E-3</v>
      </c>
      <c r="BT94" s="29">
        <f t="shared" si="157"/>
        <v>0.13579862231825238</v>
      </c>
      <c r="BU94" s="29">
        <f t="shared" si="158"/>
        <v>8.9634745250194534E-2</v>
      </c>
      <c r="BV94" s="29">
        <f t="shared" si="159"/>
        <v>5.0462168746034264E-2</v>
      </c>
      <c r="BW94" s="29">
        <f t="shared" si="160"/>
        <v>6.9963462551913573E-3</v>
      </c>
      <c r="BX94" s="29">
        <f t="shared" si="161"/>
        <v>0</v>
      </c>
      <c r="BY94" s="29">
        <f t="shared" si="162"/>
        <v>0</v>
      </c>
      <c r="BZ94" s="29">
        <f t="shared" si="163"/>
        <v>3.7774381315979215E-3</v>
      </c>
      <c r="CA94" s="29">
        <f t="shared" si="164"/>
        <v>1</v>
      </c>
      <c r="CB94" s="29">
        <f t="shared" si="165"/>
        <v>0.89757224433004967</v>
      </c>
      <c r="CC94" s="29">
        <f t="shared" si="166"/>
        <v>2.378603584430412E-3</v>
      </c>
      <c r="CD94" s="29">
        <f t="shared" si="167"/>
        <v>5.1097968831219781E-2</v>
      </c>
      <c r="CE94" s="29">
        <f t="shared" si="168"/>
        <v>0.10703389453055408</v>
      </c>
      <c r="CF94" s="29">
        <f t="shared" si="169"/>
        <v>0</v>
      </c>
      <c r="CG94" s="29">
        <f t="shared" si="170"/>
        <v>0.73689224997766989</v>
      </c>
      <c r="CH94" s="29">
        <f t="shared" si="171"/>
        <v>4.6542814039167296E-2</v>
      </c>
      <c r="CI94" s="29">
        <f t="shared" si="172"/>
        <v>1.6134523200637637E-3</v>
      </c>
      <c r="CJ94" s="29">
        <f t="shared" si="173"/>
        <v>0</v>
      </c>
      <c r="CK94" s="29">
        <f t="shared" si="174"/>
        <v>0</v>
      </c>
      <c r="CL94" s="29">
        <f t="shared" si="175"/>
        <v>3.0921418806275336E-3</v>
      </c>
      <c r="CM94" s="29">
        <f t="shared" si="176"/>
        <v>1.8462233694937824</v>
      </c>
      <c r="CN94" s="29"/>
      <c r="CO94" s="29">
        <f t="shared" si="177"/>
        <v>0.82318274990670337</v>
      </c>
      <c r="CP94" s="29"/>
      <c r="CQ94" s="29">
        <f t="shared" si="178"/>
        <v>1.7951444886600993</v>
      </c>
      <c r="CR94" s="29">
        <f t="shared" si="179"/>
        <v>4.757207168860824E-3</v>
      </c>
      <c r="CS94" s="29">
        <f t="shared" si="180"/>
        <v>0.15329390649365934</v>
      </c>
      <c r="CT94" s="29">
        <f t="shared" si="181"/>
        <v>0.10703389453055408</v>
      </c>
      <c r="CU94" s="29">
        <f t="shared" si="182"/>
        <v>0</v>
      </c>
      <c r="CV94" s="29">
        <f t="shared" si="183"/>
        <v>0.73689224997766989</v>
      </c>
      <c r="CW94" s="29">
        <f t="shared" si="184"/>
        <v>4.6542814039167296E-2</v>
      </c>
      <c r="CX94" s="29">
        <f t="shared" si="185"/>
        <v>1.6134523200637637E-3</v>
      </c>
      <c r="CY94" s="29">
        <f t="shared" si="186"/>
        <v>0</v>
      </c>
      <c r="CZ94" s="29">
        <f t="shared" si="187"/>
        <v>0</v>
      </c>
      <c r="DA94" s="29">
        <f t="shared" si="188"/>
        <v>9.2764256418826005E-3</v>
      </c>
      <c r="DB94" s="29">
        <f t="shared" si="189"/>
        <v>2.8545544388319573</v>
      </c>
      <c r="DC94" s="29">
        <f t="shared" si="190"/>
        <v>2.1019042125730536</v>
      </c>
      <c r="DD94" s="29">
        <f t="shared" si="191"/>
        <v>1.8866108814459814</v>
      </c>
      <c r="DE94" s="29">
        <f t="shared" si="192"/>
        <v>4.9995968941556482E-3</v>
      </c>
      <c r="DF94" s="29">
        <f t="shared" si="193"/>
        <v>0.21480607188053491</v>
      </c>
      <c r="DG94" s="29">
        <f t="shared" si="194"/>
        <v>1.8916104783401371</v>
      </c>
      <c r="DH94" s="29">
        <f t="shared" si="195"/>
        <v>0.11338911855401856</v>
      </c>
      <c r="DI94" s="29">
        <f t="shared" si="196"/>
        <v>0.10141695332651635</v>
      </c>
      <c r="DJ94" s="29">
        <f t="shared" si="197"/>
        <v>0.22497499380187153</v>
      </c>
      <c r="DK94" s="29">
        <f t="shared" si="198"/>
        <v>0</v>
      </c>
      <c r="DL94" s="29">
        <f t="shared" si="199"/>
        <v>1.5488769244405001</v>
      </c>
      <c r="DM94" s="29">
        <f t="shared" si="200"/>
        <v>9.7828536893929993E-2</v>
      </c>
      <c r="DN94" s="29">
        <f t="shared" si="201"/>
        <v>6.7826444566555831E-3</v>
      </c>
      <c r="DO94" s="29">
        <f t="shared" si="202"/>
        <v>0</v>
      </c>
      <c r="DP94" s="29">
        <f t="shared" si="203"/>
        <v>0</v>
      </c>
      <c r="DQ94" s="29">
        <f t="shared" si="204"/>
        <v>1.2998772089529154E-2</v>
      </c>
      <c r="DR94" s="31">
        <f t="shared" si="205"/>
        <v>3.9978784219031587</v>
      </c>
      <c r="DS94" s="29"/>
      <c r="DT94" s="29">
        <f t="shared" si="206"/>
        <v>6.7826444566555831E-3</v>
      </c>
      <c r="DU94" s="29">
        <f t="shared" si="207"/>
        <v>4.9995968941556482E-3</v>
      </c>
      <c r="DV94" s="29">
        <f t="shared" si="208"/>
        <v>1.2998772089529154E-2</v>
      </c>
      <c r="DW94" s="31">
        <f t="shared" si="209"/>
        <v>8.1635536780331613E-2</v>
      </c>
      <c r="DX94" s="29">
        <f t="shared" si="210"/>
        <v>9.7828536893929993E-2</v>
      </c>
      <c r="DY94" s="29">
        <f t="shared" si="211"/>
        <v>0.79469412383697713</v>
      </c>
      <c r="DZ94" s="29">
        <f t="shared" si="212"/>
        <v>0.99893921095157912</v>
      </c>
      <c r="EA94" s="29">
        <f t="shared" si="213"/>
        <v>4.3191868724370321</v>
      </c>
      <c r="EB94" s="29">
        <f t="shared" si="214"/>
        <v>3.4513593584761271</v>
      </c>
      <c r="EC94" s="29"/>
      <c r="ED94" s="29"/>
      <c r="EE94" s="29">
        <f t="shared" si="215"/>
        <v>0.42107450307722211</v>
      </c>
      <c r="EF94" s="29">
        <f t="shared" si="216"/>
        <v>0.33388866591944949</v>
      </c>
      <c r="EG94" s="29">
        <f t="shared" si="217"/>
        <v>-0.78298376218222498</v>
      </c>
      <c r="EH94" s="29">
        <f t="shared" si="218"/>
        <v>2.8900702601971009</v>
      </c>
      <c r="EI94" s="29" t="e">
        <f>125.9*1000/8.3144+(#REF!*10^9-10^5)*6.5*(10^-6)/8.3144</f>
        <v>#REF!</v>
      </c>
      <c r="EJ94" s="29">
        <f t="shared" si="219"/>
        <v>10.266904272484517</v>
      </c>
      <c r="EK94" s="29" t="e">
        <f t="shared" si="220"/>
        <v>#REF!</v>
      </c>
      <c r="EL94" s="29" t="e">
        <f>#REF!</f>
        <v>#REF!</v>
      </c>
      <c r="EM94" s="29" t="e">
        <f>1/(0.000407-0.0000329*#REF!+0.00001202*P94+0.000056662*EA94-0.000306214*BT94-0.0006176*BW94+0.00018946*BT94/(BT94+BR94)+0.00025746*DJ94)</f>
        <v>#REF!</v>
      </c>
      <c r="EN94" s="29"/>
      <c r="EO94" s="29" t="e">
        <f t="shared" si="221"/>
        <v>#REF!</v>
      </c>
      <c r="EP94" s="29" t="e">
        <f>#REF!</f>
        <v>#REF!</v>
      </c>
      <c r="EQ94" s="31" t="e">
        <f t="shared" si="222"/>
        <v>#REF!</v>
      </c>
      <c r="ER94" s="31" t="e">
        <f>2064.1+31.52*DF94-12.28*DM94-289.6*DQ94+1.544*LN(DQ94)-177.24*(DF94-0.17145)^2-371.87*(DF94-0.17145)*(DM94-0.07365)+0.321067*#REF!-343.43*LN(#REF!)</f>
        <v>#REF!</v>
      </c>
      <c r="ES94" s="31" t="e">
        <f t="shared" si="223"/>
        <v>#REF!</v>
      </c>
      <c r="ET94" s="31">
        <f t="shared" si="224"/>
        <v>0.55867433750295881</v>
      </c>
      <c r="EU94" s="31" t="e">
        <f>(5573.8+587.9*#REF!-61*#REF!^2)/(5.3-0.633*LN(ET94)-3.97*EF94+0.06*EG94+24.7*BU94^2+0.081*P94+0.156*#REF!)</f>
        <v>#REF!</v>
      </c>
    </row>
    <row r="95" spans="4:151">
      <c r="D95">
        <v>46.91</v>
      </c>
      <c r="E95">
        <v>0.64</v>
      </c>
      <c r="F95">
        <v>12.46</v>
      </c>
      <c r="G95">
        <v>8.86</v>
      </c>
      <c r="H95">
        <v>0.17</v>
      </c>
      <c r="I95">
        <v>18.22</v>
      </c>
      <c r="J95">
        <v>10.86</v>
      </c>
      <c r="K95">
        <v>0.82</v>
      </c>
      <c r="L95">
        <v>0.34</v>
      </c>
      <c r="M95" s="30">
        <v>0</v>
      </c>
      <c r="N95">
        <v>0.43</v>
      </c>
      <c r="O95">
        <v>0</v>
      </c>
      <c r="P95">
        <v>0</v>
      </c>
      <c r="S95">
        <v>53.93</v>
      </c>
      <c r="T95">
        <v>0.19</v>
      </c>
      <c r="U95">
        <v>5.21</v>
      </c>
      <c r="V95">
        <v>7.69</v>
      </c>
      <c r="W95">
        <v>0</v>
      </c>
      <c r="X95">
        <v>29.7</v>
      </c>
      <c r="Y95">
        <v>2.61</v>
      </c>
      <c r="Z95">
        <v>0.1</v>
      </c>
      <c r="AA95">
        <v>0</v>
      </c>
      <c r="AB95" s="30">
        <v>0</v>
      </c>
      <c r="AC95">
        <v>0.47</v>
      </c>
      <c r="AD95" s="30">
        <v>0</v>
      </c>
      <c r="AF95" s="29">
        <f t="shared" si="120"/>
        <v>0.32244137721132582</v>
      </c>
      <c r="AG95" s="29">
        <f t="shared" si="121"/>
        <v>0.21001562319149858</v>
      </c>
      <c r="AH95" s="7" t="str">
        <f t="shared" si="122"/>
        <v/>
      </c>
      <c r="AI95" s="29" t="str">
        <f t="shared" si="123"/>
        <v/>
      </c>
      <c r="AJ95" s="40" t="e">
        <f t="shared" si="124"/>
        <v>#REF!</v>
      </c>
      <c r="AK95" s="41">
        <f t="shared" ca="1" si="125"/>
        <v>1465.9896318372582</v>
      </c>
      <c r="AL95" s="40">
        <f t="shared" ca="1" si="126"/>
        <v>1500.2649218684685</v>
      </c>
      <c r="AM95" s="94">
        <f t="shared" ca="1" si="127"/>
        <v>1465.9896318372582</v>
      </c>
      <c r="AN95" s="94">
        <f t="shared" ca="1" si="128"/>
        <v>2.1206235878058388</v>
      </c>
      <c r="AO95" s="90">
        <f t="shared" si="129"/>
        <v>2.1399049309791325</v>
      </c>
      <c r="AP95" s="90">
        <f t="shared" si="130"/>
        <v>1.240897110754414</v>
      </c>
      <c r="AQ95" s="29"/>
      <c r="AR95" s="40" t="e">
        <f t="shared" si="131"/>
        <v>#REF!</v>
      </c>
      <c r="AS95" s="40">
        <f t="shared" ca="1" si="132"/>
        <v>2.1206235878058388</v>
      </c>
      <c r="AT95" s="40">
        <f t="shared" ca="1" si="133"/>
        <v>2.5487525127002582</v>
      </c>
      <c r="AU95" s="64"/>
      <c r="AV95" s="126">
        <f t="shared" si="134"/>
        <v>0.5324570004028244</v>
      </c>
      <c r="AW95" s="29"/>
      <c r="AX95" s="29">
        <f t="shared" si="135"/>
        <v>0.14522726686957724</v>
      </c>
      <c r="AY95" s="29">
        <f t="shared" si="136"/>
        <v>0.27274928634557755</v>
      </c>
      <c r="AZ95" s="29">
        <f t="shared" si="137"/>
        <v>78.567387576289633</v>
      </c>
      <c r="BA95" s="29">
        <f t="shared" si="138"/>
        <v>87.317149109899262</v>
      </c>
      <c r="BB95" s="29">
        <f t="shared" si="139"/>
        <v>0.78073639869316935</v>
      </c>
      <c r="BC95" s="29">
        <f t="shared" si="140"/>
        <v>8.0121383896603355E-3</v>
      </c>
      <c r="BD95" s="29">
        <f t="shared" si="141"/>
        <v>0.24440717529251382</v>
      </c>
      <c r="BE95" s="29">
        <f t="shared" si="142"/>
        <v>0.12331863531088544</v>
      </c>
      <c r="BF95" s="29">
        <f t="shared" si="143"/>
        <v>2.3964757709251101E-3</v>
      </c>
      <c r="BG95" s="29">
        <f t="shared" si="144"/>
        <v>0.45205982473377593</v>
      </c>
      <c r="BH95" s="29">
        <f t="shared" si="145"/>
        <v>0.19366090439285702</v>
      </c>
      <c r="BI95" s="29">
        <f t="shared" si="146"/>
        <v>2.6460618049045721E-2</v>
      </c>
      <c r="BJ95" s="29">
        <f t="shared" si="147"/>
        <v>7.2189901906662707E-3</v>
      </c>
      <c r="BK95" s="29">
        <f t="shared" si="148"/>
        <v>0</v>
      </c>
      <c r="BL95" s="29">
        <f t="shared" si="149"/>
        <v>5.6579617390205934E-3</v>
      </c>
      <c r="BM95" s="29">
        <f t="shared" si="150"/>
        <v>0</v>
      </c>
      <c r="BN95" s="29">
        <f t="shared" si="151"/>
        <v>1.8439291225625196</v>
      </c>
      <c r="BO95" s="29">
        <f t="shared" si="152"/>
        <v>0.42340911542639731</v>
      </c>
      <c r="BP95" s="29">
        <f t="shared" si="153"/>
        <v>4.3451444481368232E-3</v>
      </c>
      <c r="BQ95" s="29">
        <f t="shared" si="154"/>
        <v>0.13254694678983087</v>
      </c>
      <c r="BR95" s="29">
        <f t="shared" si="155"/>
        <v>6.687818626103631E-2</v>
      </c>
      <c r="BS95" s="29">
        <f t="shared" si="156"/>
        <v>1.2996572056927617E-3</v>
      </c>
      <c r="BT95" s="29">
        <f t="shared" si="157"/>
        <v>0.24516117197907564</v>
      </c>
      <c r="BU95" s="29">
        <f t="shared" si="158"/>
        <v>0.10502621929617624</v>
      </c>
      <c r="BV95" s="29">
        <f t="shared" si="159"/>
        <v>1.4350127521318845E-2</v>
      </c>
      <c r="BW95" s="29">
        <f t="shared" si="160"/>
        <v>3.9150041627597897E-3</v>
      </c>
      <c r="BX95" s="29">
        <f t="shared" si="161"/>
        <v>0</v>
      </c>
      <c r="BY95" s="29">
        <f t="shared" si="162"/>
        <v>3.0684269095754011E-3</v>
      </c>
      <c r="BZ95" s="29">
        <f t="shared" si="163"/>
        <v>0</v>
      </c>
      <c r="CA95" s="29">
        <f t="shared" si="164"/>
        <v>1</v>
      </c>
      <c r="CB95" s="29">
        <f t="shared" si="165"/>
        <v>0.89757224433004967</v>
      </c>
      <c r="CC95" s="29">
        <f t="shared" si="166"/>
        <v>2.378603584430412E-3</v>
      </c>
      <c r="CD95" s="29">
        <f t="shared" si="167"/>
        <v>5.1097968831219781E-2</v>
      </c>
      <c r="CE95" s="29">
        <f t="shared" si="168"/>
        <v>0.10703389453055408</v>
      </c>
      <c r="CF95" s="29">
        <f t="shared" si="169"/>
        <v>0</v>
      </c>
      <c r="CG95" s="29">
        <f t="shared" si="170"/>
        <v>0.73689224997766989</v>
      </c>
      <c r="CH95" s="29">
        <f t="shared" si="171"/>
        <v>4.6542814039167296E-2</v>
      </c>
      <c r="CI95" s="29">
        <f t="shared" si="172"/>
        <v>1.6134523200637637E-3</v>
      </c>
      <c r="CJ95" s="29">
        <f t="shared" si="173"/>
        <v>0</v>
      </c>
      <c r="CK95" s="29">
        <f t="shared" si="174"/>
        <v>0</v>
      </c>
      <c r="CL95" s="29">
        <f t="shared" si="175"/>
        <v>3.0921418806275336E-3</v>
      </c>
      <c r="CM95" s="29">
        <f t="shared" si="176"/>
        <v>1.8462233694937824</v>
      </c>
      <c r="CN95" s="29"/>
      <c r="CO95" s="29">
        <f t="shared" si="177"/>
        <v>0.82318274990670337</v>
      </c>
      <c r="CP95" s="29"/>
      <c r="CQ95" s="29">
        <f t="shared" si="178"/>
        <v>1.7951444886600993</v>
      </c>
      <c r="CR95" s="29">
        <f t="shared" si="179"/>
        <v>4.757207168860824E-3</v>
      </c>
      <c r="CS95" s="29">
        <f t="shared" si="180"/>
        <v>0.15329390649365934</v>
      </c>
      <c r="CT95" s="29">
        <f t="shared" si="181"/>
        <v>0.10703389453055408</v>
      </c>
      <c r="CU95" s="29">
        <f t="shared" si="182"/>
        <v>0</v>
      </c>
      <c r="CV95" s="29">
        <f t="shared" si="183"/>
        <v>0.73689224997766989</v>
      </c>
      <c r="CW95" s="29">
        <f t="shared" si="184"/>
        <v>4.6542814039167296E-2</v>
      </c>
      <c r="CX95" s="29">
        <f t="shared" si="185"/>
        <v>1.6134523200637637E-3</v>
      </c>
      <c r="CY95" s="29">
        <f t="shared" si="186"/>
        <v>0</v>
      </c>
      <c r="CZ95" s="29">
        <f t="shared" si="187"/>
        <v>0</v>
      </c>
      <c r="DA95" s="29">
        <f t="shared" si="188"/>
        <v>9.2764256418826005E-3</v>
      </c>
      <c r="DB95" s="29">
        <f t="shared" si="189"/>
        <v>2.8545544388319573</v>
      </c>
      <c r="DC95" s="29">
        <f t="shared" si="190"/>
        <v>2.1019042125730536</v>
      </c>
      <c r="DD95" s="29">
        <f t="shared" si="191"/>
        <v>1.8866108814459814</v>
      </c>
      <c r="DE95" s="29">
        <f t="shared" si="192"/>
        <v>4.9995968941556482E-3</v>
      </c>
      <c r="DF95" s="29">
        <f t="shared" si="193"/>
        <v>0.21480607188053491</v>
      </c>
      <c r="DG95" s="29">
        <f t="shared" si="194"/>
        <v>1.8916104783401371</v>
      </c>
      <c r="DH95" s="29">
        <f t="shared" si="195"/>
        <v>0.11338911855401856</v>
      </c>
      <c r="DI95" s="29">
        <f t="shared" si="196"/>
        <v>0.10141695332651635</v>
      </c>
      <c r="DJ95" s="29">
        <f t="shared" si="197"/>
        <v>0.22497499380187153</v>
      </c>
      <c r="DK95" s="29">
        <f t="shared" si="198"/>
        <v>0</v>
      </c>
      <c r="DL95" s="29">
        <f t="shared" si="199"/>
        <v>1.5488769244405001</v>
      </c>
      <c r="DM95" s="29">
        <f t="shared" si="200"/>
        <v>9.7828536893929993E-2</v>
      </c>
      <c r="DN95" s="29">
        <f t="shared" si="201"/>
        <v>6.7826444566555831E-3</v>
      </c>
      <c r="DO95" s="29">
        <f t="shared" si="202"/>
        <v>0</v>
      </c>
      <c r="DP95" s="29">
        <f t="shared" si="203"/>
        <v>0</v>
      </c>
      <c r="DQ95" s="29">
        <f t="shared" si="204"/>
        <v>1.2998772089529154E-2</v>
      </c>
      <c r="DR95" s="31">
        <f t="shared" si="205"/>
        <v>3.9978784219031587</v>
      </c>
      <c r="DS95" s="29"/>
      <c r="DT95" s="29">
        <f t="shared" si="206"/>
        <v>6.7826444566555831E-3</v>
      </c>
      <c r="DU95" s="29">
        <f t="shared" si="207"/>
        <v>4.9995968941556482E-3</v>
      </c>
      <c r="DV95" s="29">
        <f t="shared" si="208"/>
        <v>1.2998772089529154E-2</v>
      </c>
      <c r="DW95" s="31">
        <f t="shared" si="209"/>
        <v>8.1635536780331613E-2</v>
      </c>
      <c r="DX95" s="29">
        <f t="shared" si="210"/>
        <v>9.7828536893929993E-2</v>
      </c>
      <c r="DY95" s="29">
        <f t="shared" si="211"/>
        <v>0.79469412383697713</v>
      </c>
      <c r="DZ95" s="29">
        <f t="shared" si="212"/>
        <v>0.99893921095157912</v>
      </c>
      <c r="EA95" s="29">
        <f t="shared" si="213"/>
        <v>3.8099739108450703</v>
      </c>
      <c r="EB95" s="29">
        <f t="shared" si="214"/>
        <v>3.5560320993253169</v>
      </c>
      <c r="EC95" s="29"/>
      <c r="ED95" s="29"/>
      <c r="EE95" s="29">
        <f t="shared" si="215"/>
        <v>0.42340911542639731</v>
      </c>
      <c r="EF95" s="29">
        <f t="shared" si="216"/>
        <v>0.41836523474198095</v>
      </c>
      <c r="EG95" s="29">
        <f t="shared" si="217"/>
        <v>-0.52816088503359748</v>
      </c>
      <c r="EH95" s="29">
        <f t="shared" si="218"/>
        <v>1.8489116506665491</v>
      </c>
      <c r="EI95" s="29" t="e">
        <f>125.9*1000/8.3144+(#REF!*10^9-10^5)*6.5*(10^-6)/8.3144</f>
        <v>#REF!</v>
      </c>
      <c r="EJ95" s="29">
        <f t="shared" si="219"/>
        <v>9.5698085397820183</v>
      </c>
      <c r="EK95" s="29" t="e">
        <f t="shared" si="220"/>
        <v>#REF!</v>
      </c>
      <c r="EL95" s="29" t="e">
        <f>#REF!</f>
        <v>#REF!</v>
      </c>
      <c r="EM95" s="29" t="e">
        <f>1/(0.000407-0.0000329*#REF!+0.00001202*P95+0.000056662*EA95-0.000306214*BT95-0.0006176*BW95+0.00018946*BT95/(BT95+BR95)+0.00025746*DJ95)</f>
        <v>#REF!</v>
      </c>
      <c r="EN95" s="29"/>
      <c r="EO95" s="29" t="e">
        <f t="shared" si="221"/>
        <v>#REF!</v>
      </c>
      <c r="EP95" s="29" t="e">
        <f>#REF!</f>
        <v>#REF!</v>
      </c>
      <c r="EQ95" s="31" t="e">
        <f t="shared" si="222"/>
        <v>#REF!</v>
      </c>
      <c r="ER95" s="31" t="e">
        <f>2064.1+31.52*DF95-12.28*DM95-289.6*DQ95+1.544*LN(DQ95)-177.24*(DF95-0.17145)^2-371.87*(DF95-0.17145)*(DM95-0.07365)+0.321067*#REF!-343.43*LN(#REF!)</f>
        <v>#REF!</v>
      </c>
      <c r="ES95" s="31" t="e">
        <f t="shared" si="223"/>
        <v>#REF!</v>
      </c>
      <c r="ET95" s="31">
        <f t="shared" si="224"/>
        <v>0.78567387576289638</v>
      </c>
      <c r="EU95" s="31" t="e">
        <f>(5573.8+587.9*#REF!-61*#REF!^2)/(5.3-0.633*LN(ET95)-3.97*EF95+0.06*EG95+24.7*BU95^2+0.081*P95+0.156*#REF!)</f>
        <v>#REF!</v>
      </c>
    </row>
    <row r="96" spans="4:151">
      <c r="D96">
        <v>43.6</v>
      </c>
      <c r="E96">
        <v>0.65</v>
      </c>
      <c r="F96">
        <v>15.03</v>
      </c>
      <c r="G96">
        <v>7.74</v>
      </c>
      <c r="H96">
        <v>0.11</v>
      </c>
      <c r="I96">
        <v>12.7</v>
      </c>
      <c r="J96">
        <v>9.84</v>
      </c>
      <c r="K96">
        <v>2.41</v>
      </c>
      <c r="L96">
        <v>0.12</v>
      </c>
      <c r="M96" s="30">
        <v>0</v>
      </c>
      <c r="N96">
        <v>7.0000000000000007E-2</v>
      </c>
      <c r="O96">
        <v>0.21</v>
      </c>
      <c r="P96">
        <v>6.8</v>
      </c>
      <c r="S96">
        <v>53.93</v>
      </c>
      <c r="T96">
        <v>0.19</v>
      </c>
      <c r="U96">
        <v>5.21</v>
      </c>
      <c r="V96">
        <v>7.69</v>
      </c>
      <c r="W96">
        <v>0</v>
      </c>
      <c r="X96">
        <v>29.7</v>
      </c>
      <c r="Y96">
        <v>2.61</v>
      </c>
      <c r="Z96">
        <v>0.1</v>
      </c>
      <c r="AA96">
        <v>0</v>
      </c>
      <c r="AB96" s="30">
        <v>0</v>
      </c>
      <c r="AC96">
        <v>0.47</v>
      </c>
      <c r="AD96" s="30">
        <v>0</v>
      </c>
      <c r="AF96" s="29">
        <f t="shared" si="120"/>
        <v>0.32233372230787227</v>
      </c>
      <c r="AG96" s="29">
        <f t="shared" si="121"/>
        <v>0.10251337049787684</v>
      </c>
      <c r="AH96" s="7" t="str">
        <f t="shared" si="122"/>
        <v/>
      </c>
      <c r="AI96" s="29" t="str">
        <f t="shared" si="123"/>
        <v/>
      </c>
      <c r="AJ96" s="40" t="e">
        <f t="shared" si="124"/>
        <v>#REF!</v>
      </c>
      <c r="AK96" s="41">
        <f t="shared" ca="1" si="125"/>
        <v>1213.5603972511435</v>
      </c>
      <c r="AL96" s="40">
        <f t="shared" ca="1" si="126"/>
        <v>1238.4023782286654</v>
      </c>
      <c r="AM96" s="94">
        <f t="shared" ca="1" si="127"/>
        <v>1213.5603972511435</v>
      </c>
      <c r="AN96" s="94">
        <f t="shared" ca="1" si="128"/>
        <v>1.4768593357257642</v>
      </c>
      <c r="AO96" s="90">
        <f t="shared" si="129"/>
        <v>1.4884419780439122</v>
      </c>
      <c r="AP96" s="90">
        <f t="shared" si="130"/>
        <v>1.013462009314704</v>
      </c>
      <c r="AQ96" s="29"/>
      <c r="AR96" s="40" t="e">
        <f t="shared" si="131"/>
        <v>#REF!</v>
      </c>
      <c r="AS96" s="40">
        <f t="shared" ca="1" si="132"/>
        <v>1.4768593357257642</v>
      </c>
      <c r="AT96" s="40">
        <f t="shared" ca="1" si="133"/>
        <v>0.93507307618904678</v>
      </c>
      <c r="AU96" s="64"/>
      <c r="AV96" s="126">
        <f t="shared" si="134"/>
        <v>0.42484709280574912</v>
      </c>
      <c r="AW96" s="29"/>
      <c r="AX96" s="29">
        <f t="shared" si="135"/>
        <v>0.14522726686957724</v>
      </c>
      <c r="AY96" s="29">
        <f t="shared" si="136"/>
        <v>0.34183420183124291</v>
      </c>
      <c r="AZ96" s="29">
        <f t="shared" si="137"/>
        <v>74.521831388033092</v>
      </c>
      <c r="BA96" s="29">
        <f t="shared" si="138"/>
        <v>87.317149109899262</v>
      </c>
      <c r="BB96" s="29">
        <f t="shared" si="139"/>
        <v>0.72564713244558066</v>
      </c>
      <c r="BC96" s="29">
        <f t="shared" si="140"/>
        <v>8.1373280519987778E-3</v>
      </c>
      <c r="BD96" s="29">
        <f t="shared" si="141"/>
        <v>0.29481860711448493</v>
      </c>
      <c r="BE96" s="29">
        <f t="shared" si="142"/>
        <v>0.10772982362373063</v>
      </c>
      <c r="BF96" s="29">
        <f t="shared" si="143"/>
        <v>1.5506607929515418E-3</v>
      </c>
      <c r="BG96" s="29">
        <f t="shared" si="144"/>
        <v>0.31510207322277467</v>
      </c>
      <c r="BH96" s="29">
        <f t="shared" si="145"/>
        <v>0.17547175867640083</v>
      </c>
      <c r="BI96" s="29">
        <f t="shared" si="146"/>
        <v>7.7768401827073411E-2</v>
      </c>
      <c r="BJ96" s="29">
        <f t="shared" si="147"/>
        <v>2.5478788908233894E-3</v>
      </c>
      <c r="BK96" s="29">
        <f t="shared" si="148"/>
        <v>0</v>
      </c>
      <c r="BL96" s="29">
        <f t="shared" si="149"/>
        <v>9.210635389103293E-4</v>
      </c>
      <c r="BM96" s="29">
        <f t="shared" si="150"/>
        <v>2.9590593009574668E-3</v>
      </c>
      <c r="BN96" s="29">
        <f t="shared" si="151"/>
        <v>1.7126537874856864</v>
      </c>
      <c r="BO96" s="29">
        <f t="shared" si="152"/>
        <v>0.42369750252378158</v>
      </c>
      <c r="BP96" s="29">
        <f t="shared" si="153"/>
        <v>4.7512977295574898E-3</v>
      </c>
      <c r="BQ96" s="29">
        <f t="shared" si="154"/>
        <v>0.1721413920716004</v>
      </c>
      <c r="BR96" s="29">
        <f t="shared" si="155"/>
        <v>6.290227739599763E-2</v>
      </c>
      <c r="BS96" s="29">
        <f t="shared" si="156"/>
        <v>9.0541404473115184E-4</v>
      </c>
      <c r="BT96" s="29">
        <f t="shared" si="157"/>
        <v>0.18398468828038494</v>
      </c>
      <c r="BU96" s="29">
        <f t="shared" si="158"/>
        <v>0.10245605968851854</v>
      </c>
      <c r="BV96" s="29">
        <f t="shared" si="159"/>
        <v>4.5408127664403018E-2</v>
      </c>
      <c r="BW96" s="29">
        <f t="shared" si="160"/>
        <v>1.4876788930960067E-3</v>
      </c>
      <c r="BX96" s="29">
        <f t="shared" si="161"/>
        <v>0</v>
      </c>
      <c r="BY96" s="29">
        <f t="shared" si="162"/>
        <v>5.377990260731708E-4</v>
      </c>
      <c r="BZ96" s="29">
        <f t="shared" si="163"/>
        <v>1.7277626818562109E-3</v>
      </c>
      <c r="CA96" s="29">
        <f t="shared" si="164"/>
        <v>1.0000000000000002</v>
      </c>
      <c r="CB96" s="29">
        <f t="shared" si="165"/>
        <v>0.89757224433004967</v>
      </c>
      <c r="CC96" s="29">
        <f t="shared" si="166"/>
        <v>2.378603584430412E-3</v>
      </c>
      <c r="CD96" s="29">
        <f t="shared" si="167"/>
        <v>5.1097968831219781E-2</v>
      </c>
      <c r="CE96" s="29">
        <f t="shared" si="168"/>
        <v>0.10703389453055408</v>
      </c>
      <c r="CF96" s="29">
        <f t="shared" si="169"/>
        <v>0</v>
      </c>
      <c r="CG96" s="29">
        <f t="shared" si="170"/>
        <v>0.73689224997766989</v>
      </c>
      <c r="CH96" s="29">
        <f t="shared" si="171"/>
        <v>4.6542814039167296E-2</v>
      </c>
      <c r="CI96" s="29">
        <f t="shared" si="172"/>
        <v>1.6134523200637637E-3</v>
      </c>
      <c r="CJ96" s="29">
        <f t="shared" si="173"/>
        <v>0</v>
      </c>
      <c r="CK96" s="29">
        <f t="shared" si="174"/>
        <v>0</v>
      </c>
      <c r="CL96" s="29">
        <f t="shared" si="175"/>
        <v>3.0921418806275336E-3</v>
      </c>
      <c r="CM96" s="29">
        <f t="shared" si="176"/>
        <v>1.8462233694937824</v>
      </c>
      <c r="CN96" s="29"/>
      <c r="CO96" s="29">
        <f t="shared" si="177"/>
        <v>0.82318274990670337</v>
      </c>
      <c r="CP96" s="29"/>
      <c r="CQ96" s="29">
        <f t="shared" si="178"/>
        <v>1.7951444886600993</v>
      </c>
      <c r="CR96" s="29">
        <f t="shared" si="179"/>
        <v>4.757207168860824E-3</v>
      </c>
      <c r="CS96" s="29">
        <f t="shared" si="180"/>
        <v>0.15329390649365934</v>
      </c>
      <c r="CT96" s="29">
        <f t="shared" si="181"/>
        <v>0.10703389453055408</v>
      </c>
      <c r="CU96" s="29">
        <f t="shared" si="182"/>
        <v>0</v>
      </c>
      <c r="CV96" s="29">
        <f t="shared" si="183"/>
        <v>0.73689224997766989</v>
      </c>
      <c r="CW96" s="29">
        <f t="shared" si="184"/>
        <v>4.6542814039167296E-2</v>
      </c>
      <c r="CX96" s="29">
        <f t="shared" si="185"/>
        <v>1.6134523200637637E-3</v>
      </c>
      <c r="CY96" s="29">
        <f t="shared" si="186"/>
        <v>0</v>
      </c>
      <c r="CZ96" s="29">
        <f t="shared" si="187"/>
        <v>0</v>
      </c>
      <c r="DA96" s="29">
        <f t="shared" si="188"/>
        <v>9.2764256418826005E-3</v>
      </c>
      <c r="DB96" s="29">
        <f t="shared" si="189"/>
        <v>2.8545544388319573</v>
      </c>
      <c r="DC96" s="29">
        <f t="shared" si="190"/>
        <v>2.1019042125730536</v>
      </c>
      <c r="DD96" s="29">
        <f t="shared" si="191"/>
        <v>1.8866108814459814</v>
      </c>
      <c r="DE96" s="29">
        <f t="shared" si="192"/>
        <v>4.9995968941556482E-3</v>
      </c>
      <c r="DF96" s="29">
        <f t="shared" si="193"/>
        <v>0.21480607188053491</v>
      </c>
      <c r="DG96" s="29">
        <f t="shared" si="194"/>
        <v>1.8916104783401371</v>
      </c>
      <c r="DH96" s="29">
        <f t="shared" si="195"/>
        <v>0.11338911855401856</v>
      </c>
      <c r="DI96" s="29">
        <f t="shared" si="196"/>
        <v>0.10141695332651635</v>
      </c>
      <c r="DJ96" s="29">
        <f t="shared" si="197"/>
        <v>0.22497499380187153</v>
      </c>
      <c r="DK96" s="29">
        <f t="shared" si="198"/>
        <v>0</v>
      </c>
      <c r="DL96" s="29">
        <f t="shared" si="199"/>
        <v>1.5488769244405001</v>
      </c>
      <c r="DM96" s="29">
        <f t="shared" si="200"/>
        <v>9.7828536893929993E-2</v>
      </c>
      <c r="DN96" s="29">
        <f t="shared" si="201"/>
        <v>6.7826444566555831E-3</v>
      </c>
      <c r="DO96" s="29">
        <f t="shared" si="202"/>
        <v>0</v>
      </c>
      <c r="DP96" s="29">
        <f t="shared" si="203"/>
        <v>0</v>
      </c>
      <c r="DQ96" s="29">
        <f t="shared" si="204"/>
        <v>1.2998772089529154E-2</v>
      </c>
      <c r="DR96" s="31">
        <f t="shared" si="205"/>
        <v>3.9978784219031587</v>
      </c>
      <c r="DS96" s="29"/>
      <c r="DT96" s="29">
        <f t="shared" si="206"/>
        <v>6.7826444566555831E-3</v>
      </c>
      <c r="DU96" s="29">
        <f t="shared" si="207"/>
        <v>4.9995968941556482E-3</v>
      </c>
      <c r="DV96" s="29">
        <f t="shared" si="208"/>
        <v>1.2998772089529154E-2</v>
      </c>
      <c r="DW96" s="31">
        <f t="shared" si="209"/>
        <v>8.1635536780331613E-2</v>
      </c>
      <c r="DX96" s="29">
        <f t="shared" si="210"/>
        <v>9.7828536893929993E-2</v>
      </c>
      <c r="DY96" s="29">
        <f t="shared" si="211"/>
        <v>0.79469412383697713</v>
      </c>
      <c r="DZ96" s="29">
        <f t="shared" si="212"/>
        <v>0.99893921095157912</v>
      </c>
      <c r="EA96" s="29">
        <f t="shared" si="213"/>
        <v>4.2780011673511877</v>
      </c>
      <c r="EB96" s="29">
        <f t="shared" si="214"/>
        <v>3.2672871516193931</v>
      </c>
      <c r="EC96" s="29"/>
      <c r="ED96" s="29"/>
      <c r="EE96" s="29">
        <f t="shared" si="215"/>
        <v>0.42369750252378158</v>
      </c>
      <c r="EF96" s="29">
        <f t="shared" si="216"/>
        <v>0.3502484394096323</v>
      </c>
      <c r="EG96" s="29">
        <f t="shared" si="217"/>
        <v>-0.69453350610562281</v>
      </c>
      <c r="EH96" s="29">
        <f t="shared" si="218"/>
        <v>2.4054703282427838</v>
      </c>
      <c r="EI96" s="29" t="e">
        <f>125.9*1000/8.3144+(#REF!*10^9-10^5)*6.5*(10^-6)/8.3144</f>
        <v>#REF!</v>
      </c>
      <c r="EJ96" s="29">
        <f t="shared" si="219"/>
        <v>9.9070535394552657</v>
      </c>
      <c r="EK96" s="29" t="e">
        <f t="shared" si="220"/>
        <v>#REF!</v>
      </c>
      <c r="EL96" s="29" t="e">
        <f>#REF!</f>
        <v>#REF!</v>
      </c>
      <c r="EM96" s="29" t="e">
        <f>1/(0.000407-0.0000329*#REF!+0.00001202*P96+0.000056662*EA96-0.000306214*BT96-0.0006176*BW96+0.00018946*BT96/(BT96+BR96)+0.00025746*DJ96)</f>
        <v>#REF!</v>
      </c>
      <c r="EN96" s="29"/>
      <c r="EO96" s="29" t="e">
        <f t="shared" si="221"/>
        <v>#REF!</v>
      </c>
      <c r="EP96" s="29" t="e">
        <f>#REF!</f>
        <v>#REF!</v>
      </c>
      <c r="EQ96" s="31" t="e">
        <f t="shared" si="222"/>
        <v>#REF!</v>
      </c>
      <c r="ER96" s="31" t="e">
        <f>2064.1+31.52*DF96-12.28*DM96-289.6*DQ96+1.544*LN(DQ96)-177.24*(DF96-0.17145)^2-371.87*(DF96-0.17145)*(DM96-0.07365)+0.321067*#REF!-343.43*LN(#REF!)</f>
        <v>#REF!</v>
      </c>
      <c r="ES96" s="31" t="e">
        <f t="shared" si="223"/>
        <v>#REF!</v>
      </c>
      <c r="ET96" s="31">
        <f t="shared" si="224"/>
        <v>0.74521831388033088</v>
      </c>
      <c r="EU96" s="31" t="e">
        <f>(5573.8+587.9*#REF!-61*#REF!^2)/(5.3-0.633*LN(ET96)-3.97*EF96+0.06*EG96+24.7*BU96^2+0.081*P96+0.156*#REF!)</f>
        <v>#REF!</v>
      </c>
    </row>
    <row r="97" spans="4:151">
      <c r="D97">
        <v>46.2</v>
      </c>
      <c r="E97">
        <v>0.68</v>
      </c>
      <c r="F97">
        <v>18</v>
      </c>
      <c r="G97">
        <v>6.4</v>
      </c>
      <c r="H97">
        <v>0.08</v>
      </c>
      <c r="I97">
        <v>8.48</v>
      </c>
      <c r="J97">
        <v>8.82</v>
      </c>
      <c r="K97">
        <v>3</v>
      </c>
      <c r="L97">
        <v>0.44</v>
      </c>
      <c r="M97" s="30">
        <v>0</v>
      </c>
      <c r="N97">
        <v>0.06</v>
      </c>
      <c r="O97">
        <v>0.22</v>
      </c>
      <c r="P97">
        <v>7.87</v>
      </c>
      <c r="S97">
        <v>53.93</v>
      </c>
      <c r="T97">
        <v>0.19</v>
      </c>
      <c r="U97">
        <v>5.21</v>
      </c>
      <c r="V97">
        <v>7.69</v>
      </c>
      <c r="W97">
        <v>0</v>
      </c>
      <c r="X97">
        <v>29.7</v>
      </c>
      <c r="Y97">
        <v>2.61</v>
      </c>
      <c r="Z97">
        <v>0.1</v>
      </c>
      <c r="AA97">
        <v>0</v>
      </c>
      <c r="AB97" s="30">
        <v>0</v>
      </c>
      <c r="AC97">
        <v>0.47</v>
      </c>
      <c r="AD97" s="30">
        <v>0</v>
      </c>
      <c r="AF97" s="29">
        <f t="shared" si="120"/>
        <v>0.31149877686118455</v>
      </c>
      <c r="AG97" s="29">
        <f t="shared" si="121"/>
        <v>3.1573613711205983E-2</v>
      </c>
      <c r="AH97" s="7">
        <f t="shared" ca="1" si="122"/>
        <v>10.716731337964717</v>
      </c>
      <c r="AI97" s="29">
        <f t="shared" ca="1" si="123"/>
        <v>1398.4012024844606</v>
      </c>
      <c r="AJ97" s="40" t="e">
        <f t="shared" si="124"/>
        <v>#REF!</v>
      </c>
      <c r="AK97" s="41">
        <f t="shared" ca="1" si="125"/>
        <v>1125.2512024844607</v>
      </c>
      <c r="AL97" s="40">
        <f t="shared" ca="1" si="126"/>
        <v>1131.9858749242012</v>
      </c>
      <c r="AM97" s="94">
        <f t="shared" ca="1" si="127"/>
        <v>1125.2512024844607</v>
      </c>
      <c r="AN97" s="94">
        <f t="shared" ca="1" si="128"/>
        <v>1.0716731337964718</v>
      </c>
      <c r="AO97" s="90">
        <f t="shared" si="129"/>
        <v>0.9642156666666668</v>
      </c>
      <c r="AP97" s="90">
        <f t="shared" si="130"/>
        <v>0.83152277777777783</v>
      </c>
      <c r="AQ97" s="29"/>
      <c r="AR97" s="40" t="e">
        <f t="shared" si="131"/>
        <v>#REF!</v>
      </c>
      <c r="AS97" s="40">
        <f t="shared" ca="1" si="132"/>
        <v>1.0716731337964718</v>
      </c>
      <c r="AT97" s="40">
        <f t="shared" ca="1" si="133"/>
        <v>0.69481096102866169</v>
      </c>
      <c r="AU97" s="64"/>
      <c r="AV97" s="126">
        <f t="shared" si="134"/>
        <v>0.34307239057239053</v>
      </c>
      <c r="AW97" s="29"/>
      <c r="AX97" s="29">
        <f t="shared" si="135"/>
        <v>0.14522726686957724</v>
      </c>
      <c r="AY97" s="29">
        <f t="shared" si="136"/>
        <v>0.423313769514581</v>
      </c>
      <c r="AZ97" s="29">
        <f t="shared" si="137"/>
        <v>70.255248526799235</v>
      </c>
      <c r="BA97" s="29">
        <f t="shared" si="138"/>
        <v>87.317149109899262</v>
      </c>
      <c r="BB97" s="29">
        <f t="shared" si="139"/>
        <v>0.76891966786664745</v>
      </c>
      <c r="BC97" s="29">
        <f t="shared" si="140"/>
        <v>8.5128970390141064E-3</v>
      </c>
      <c r="BD97" s="29">
        <f t="shared" si="141"/>
        <v>0.35307617618501191</v>
      </c>
      <c r="BE97" s="29">
        <f t="shared" si="142"/>
        <v>8.9078923926598969E-2</v>
      </c>
      <c r="BF97" s="29">
        <f t="shared" si="143"/>
        <v>1.1277533039647577E-3</v>
      </c>
      <c r="BG97" s="29">
        <f t="shared" si="144"/>
        <v>0.21039886464008892</v>
      </c>
      <c r="BH97" s="29">
        <f t="shared" si="145"/>
        <v>0.15728261295994467</v>
      </c>
      <c r="BI97" s="29">
        <f t="shared" si="146"/>
        <v>9.6807139203825818E-2</v>
      </c>
      <c r="BJ97" s="29">
        <f t="shared" si="147"/>
        <v>9.3422225996857618E-3</v>
      </c>
      <c r="BK97" s="29">
        <f t="shared" si="148"/>
        <v>0</v>
      </c>
      <c r="BL97" s="29">
        <f t="shared" si="149"/>
        <v>7.8948303335171072E-4</v>
      </c>
      <c r="BM97" s="29">
        <f t="shared" si="150"/>
        <v>3.0999668867173463E-3</v>
      </c>
      <c r="BN97" s="29">
        <f t="shared" si="151"/>
        <v>1.6984357076448517</v>
      </c>
      <c r="BO97" s="29">
        <f t="shared" si="152"/>
        <v>0.45272226932444531</v>
      </c>
      <c r="BP97" s="29">
        <f t="shared" si="153"/>
        <v>5.0121985781955659E-3</v>
      </c>
      <c r="BQ97" s="29">
        <f t="shared" si="154"/>
        <v>0.20788315659861364</v>
      </c>
      <c r="BR97" s="29">
        <f t="shared" si="155"/>
        <v>5.2447627852879347E-2</v>
      </c>
      <c r="BS97" s="29">
        <f t="shared" si="156"/>
        <v>6.6399528630292691E-4</v>
      </c>
      <c r="BT97" s="29">
        <f t="shared" si="157"/>
        <v>0.12387802711227736</v>
      </c>
      <c r="BU97" s="29">
        <f t="shared" si="158"/>
        <v>9.2604396063976857E-2</v>
      </c>
      <c r="BV97" s="29">
        <f t="shared" si="159"/>
        <v>5.6997823802270468E-2</v>
      </c>
      <c r="BW97" s="29">
        <f t="shared" si="160"/>
        <v>5.5004864521131756E-3</v>
      </c>
      <c r="BX97" s="29">
        <f t="shared" si="161"/>
        <v>0</v>
      </c>
      <c r="BY97" s="29">
        <f t="shared" si="162"/>
        <v>4.6482950740976421E-4</v>
      </c>
      <c r="BZ97" s="29">
        <f t="shared" si="163"/>
        <v>1.8251894215153648E-3</v>
      </c>
      <c r="CA97" s="29">
        <f t="shared" si="164"/>
        <v>0.99999999999999978</v>
      </c>
      <c r="CB97" s="29">
        <f t="shared" si="165"/>
        <v>0.89757224433004967</v>
      </c>
      <c r="CC97" s="29">
        <f t="shared" si="166"/>
        <v>2.378603584430412E-3</v>
      </c>
      <c r="CD97" s="29">
        <f t="shared" si="167"/>
        <v>5.1097968831219781E-2</v>
      </c>
      <c r="CE97" s="29">
        <f t="shared" si="168"/>
        <v>0.10703389453055408</v>
      </c>
      <c r="CF97" s="29">
        <f t="shared" si="169"/>
        <v>0</v>
      </c>
      <c r="CG97" s="29">
        <f t="shared" si="170"/>
        <v>0.73689224997766989</v>
      </c>
      <c r="CH97" s="29">
        <f t="shared" si="171"/>
        <v>4.6542814039167296E-2</v>
      </c>
      <c r="CI97" s="29">
        <f t="shared" si="172"/>
        <v>1.6134523200637637E-3</v>
      </c>
      <c r="CJ97" s="29">
        <f t="shared" si="173"/>
        <v>0</v>
      </c>
      <c r="CK97" s="29">
        <f t="shared" si="174"/>
        <v>0</v>
      </c>
      <c r="CL97" s="29">
        <f t="shared" si="175"/>
        <v>3.0921418806275336E-3</v>
      </c>
      <c r="CM97" s="29">
        <f t="shared" si="176"/>
        <v>1.8462233694937824</v>
      </c>
      <c r="CN97" s="29"/>
      <c r="CO97" s="29">
        <f t="shared" si="177"/>
        <v>0.82318274990670337</v>
      </c>
      <c r="CP97" s="29"/>
      <c r="CQ97" s="29">
        <f t="shared" si="178"/>
        <v>1.7951444886600993</v>
      </c>
      <c r="CR97" s="29">
        <f t="shared" si="179"/>
        <v>4.757207168860824E-3</v>
      </c>
      <c r="CS97" s="29">
        <f t="shared" si="180"/>
        <v>0.15329390649365934</v>
      </c>
      <c r="CT97" s="29">
        <f t="shared" si="181"/>
        <v>0.10703389453055408</v>
      </c>
      <c r="CU97" s="29">
        <f t="shared" si="182"/>
        <v>0</v>
      </c>
      <c r="CV97" s="29">
        <f t="shared" si="183"/>
        <v>0.73689224997766989</v>
      </c>
      <c r="CW97" s="29">
        <f t="shared" si="184"/>
        <v>4.6542814039167296E-2</v>
      </c>
      <c r="CX97" s="29">
        <f t="shared" si="185"/>
        <v>1.6134523200637637E-3</v>
      </c>
      <c r="CY97" s="29">
        <f t="shared" si="186"/>
        <v>0</v>
      </c>
      <c r="CZ97" s="29">
        <f t="shared" si="187"/>
        <v>0</v>
      </c>
      <c r="DA97" s="29">
        <f t="shared" si="188"/>
        <v>9.2764256418826005E-3</v>
      </c>
      <c r="DB97" s="29">
        <f t="shared" si="189"/>
        <v>2.8545544388319573</v>
      </c>
      <c r="DC97" s="29">
        <f t="shared" si="190"/>
        <v>2.1019042125730536</v>
      </c>
      <c r="DD97" s="29">
        <f t="shared" si="191"/>
        <v>1.8866108814459814</v>
      </c>
      <c r="DE97" s="29">
        <f t="shared" si="192"/>
        <v>4.9995968941556482E-3</v>
      </c>
      <c r="DF97" s="29">
        <f t="shared" si="193"/>
        <v>0.21480607188053491</v>
      </c>
      <c r="DG97" s="29">
        <f t="shared" si="194"/>
        <v>1.8916104783401371</v>
      </c>
      <c r="DH97" s="29">
        <f t="shared" si="195"/>
        <v>0.11338911855401856</v>
      </c>
      <c r="DI97" s="29">
        <f t="shared" si="196"/>
        <v>0.10141695332651635</v>
      </c>
      <c r="DJ97" s="29">
        <f t="shared" si="197"/>
        <v>0.22497499380187153</v>
      </c>
      <c r="DK97" s="29">
        <f t="shared" si="198"/>
        <v>0</v>
      </c>
      <c r="DL97" s="29">
        <f t="shared" si="199"/>
        <v>1.5488769244405001</v>
      </c>
      <c r="DM97" s="29">
        <f t="shared" si="200"/>
        <v>9.7828536893929993E-2</v>
      </c>
      <c r="DN97" s="29">
        <f t="shared" si="201"/>
        <v>6.7826444566555831E-3</v>
      </c>
      <c r="DO97" s="29">
        <f t="shared" si="202"/>
        <v>0</v>
      </c>
      <c r="DP97" s="29">
        <f t="shared" si="203"/>
        <v>0</v>
      </c>
      <c r="DQ97" s="29">
        <f t="shared" si="204"/>
        <v>1.2998772089529154E-2</v>
      </c>
      <c r="DR97" s="31">
        <f t="shared" si="205"/>
        <v>3.9978784219031587</v>
      </c>
      <c r="DS97" s="29"/>
      <c r="DT97" s="29">
        <f t="shared" si="206"/>
        <v>6.7826444566555831E-3</v>
      </c>
      <c r="DU97" s="29">
        <f t="shared" si="207"/>
        <v>4.9995968941556482E-3</v>
      </c>
      <c r="DV97" s="29">
        <f t="shared" si="208"/>
        <v>1.2998772089529154E-2</v>
      </c>
      <c r="DW97" s="31">
        <f t="shared" si="209"/>
        <v>8.1635536780331613E-2</v>
      </c>
      <c r="DX97" s="29">
        <f t="shared" si="210"/>
        <v>9.7828536893929993E-2</v>
      </c>
      <c r="DY97" s="29">
        <f t="shared" si="211"/>
        <v>0.79469412383697713</v>
      </c>
      <c r="DZ97" s="29">
        <f t="shared" si="212"/>
        <v>0.99893921095157912</v>
      </c>
      <c r="EA97" s="29">
        <f t="shared" si="213"/>
        <v>4.8184829213251632</v>
      </c>
      <c r="EB97" s="29">
        <f t="shared" si="214"/>
        <v>3.1602080512175834</v>
      </c>
      <c r="EC97" s="29"/>
      <c r="ED97" s="29"/>
      <c r="EE97" s="29">
        <f t="shared" si="215"/>
        <v>0.45272226932444531</v>
      </c>
      <c r="EF97" s="29">
        <f t="shared" si="216"/>
        <v>0.26959404631543654</v>
      </c>
      <c r="EG97" s="29">
        <f t="shared" si="217"/>
        <v>-0.85083590219068361</v>
      </c>
      <c r="EH97" s="29">
        <f t="shared" si="218"/>
        <v>3.4675271116191064</v>
      </c>
      <c r="EI97" s="29" t="e">
        <f>125.9*1000/8.3144+(#REF!*10^9-10^5)*6.5*(10^-6)/8.3144</f>
        <v>#REF!</v>
      </c>
      <c r="EJ97" s="29">
        <f t="shared" si="219"/>
        <v>10.271297556887921</v>
      </c>
      <c r="EK97" s="29" t="e">
        <f t="shared" si="220"/>
        <v>#REF!</v>
      </c>
      <c r="EL97" s="29" t="e">
        <f>#REF!</f>
        <v>#REF!</v>
      </c>
      <c r="EM97" s="29" t="e">
        <f>1/(0.000407-0.0000329*#REF!+0.00001202*P97+0.000056662*EA97-0.000306214*BT97-0.0006176*BW97+0.00018946*BT97/(BT97+BR97)+0.00025746*DJ97)</f>
        <v>#REF!</v>
      </c>
      <c r="EN97" s="29"/>
      <c r="EO97" s="29" t="e">
        <f t="shared" si="221"/>
        <v>#REF!</v>
      </c>
      <c r="EP97" s="29" t="e">
        <f>#REF!</f>
        <v>#REF!</v>
      </c>
      <c r="EQ97" s="31" t="e">
        <f t="shared" si="222"/>
        <v>#REF!</v>
      </c>
      <c r="ER97" s="31" t="e">
        <f>2064.1+31.52*DF97-12.28*DM97-289.6*DQ97+1.544*LN(DQ97)-177.24*(DF97-0.17145)^2-371.87*(DF97-0.17145)*(DM97-0.07365)+0.321067*#REF!-343.43*LN(#REF!)</f>
        <v>#REF!</v>
      </c>
      <c r="ES97" s="31" t="e">
        <f t="shared" si="223"/>
        <v>#REF!</v>
      </c>
      <c r="ET97" s="31">
        <f t="shared" si="224"/>
        <v>0.7025524852679923</v>
      </c>
      <c r="EU97" s="31" t="e">
        <f>(5573.8+587.9*#REF!-61*#REF!^2)/(5.3-0.633*LN(ET97)-3.97*EF97+0.06*EG97+24.7*BU97^2+0.081*P97+0.156*#REF!)</f>
        <v>#REF!</v>
      </c>
    </row>
    <row r="98" spans="4:151">
      <c r="D98">
        <v>76.84</v>
      </c>
      <c r="E98">
        <v>0.22</v>
      </c>
      <c r="F98">
        <v>11.47</v>
      </c>
      <c r="G98">
        <v>1.1599999999999999</v>
      </c>
      <c r="H98">
        <v>7.0000000000000007E-2</v>
      </c>
      <c r="I98">
        <v>0.14000000000000001</v>
      </c>
      <c r="J98">
        <v>0.67</v>
      </c>
      <c r="K98">
        <v>4.0199999999999996</v>
      </c>
      <c r="L98">
        <v>2.87</v>
      </c>
      <c r="M98" s="30">
        <v>0</v>
      </c>
      <c r="N98">
        <v>0</v>
      </c>
      <c r="O98">
        <v>0</v>
      </c>
      <c r="P98">
        <v>2.5299999999999998</v>
      </c>
      <c r="S98">
        <v>53.93</v>
      </c>
      <c r="T98">
        <v>0.19</v>
      </c>
      <c r="U98">
        <v>5.21</v>
      </c>
      <c r="V98">
        <v>7.69</v>
      </c>
      <c r="W98">
        <v>0</v>
      </c>
      <c r="X98">
        <v>29.7</v>
      </c>
      <c r="Y98">
        <v>2.61</v>
      </c>
      <c r="Z98">
        <v>0.1</v>
      </c>
      <c r="AA98">
        <v>0</v>
      </c>
      <c r="AB98" s="30">
        <v>0</v>
      </c>
      <c r="AC98">
        <v>0.47</v>
      </c>
      <c r="AD98" s="30">
        <v>0</v>
      </c>
      <c r="AF98" s="29">
        <f t="shared" si="120"/>
        <v>0.20451694664220738</v>
      </c>
      <c r="AG98" s="29">
        <f t="shared" si="121"/>
        <v>0.17326767228948475</v>
      </c>
      <c r="AH98" s="7" t="str">
        <f t="shared" si="122"/>
        <v/>
      </c>
      <c r="AI98" s="29" t="str">
        <f t="shared" si="123"/>
        <v/>
      </c>
      <c r="AJ98" s="40" t="e">
        <f t="shared" si="124"/>
        <v>#REF!</v>
      </c>
      <c r="AK98" s="41">
        <f t="shared" ca="1" si="125"/>
        <v>982.86085670248269</v>
      </c>
      <c r="AL98" s="40">
        <f t="shared" ca="1" si="126"/>
        <v>882.74579823035117</v>
      </c>
      <c r="AM98" s="94">
        <f t="shared" ca="1" si="127"/>
        <v>982.86085670248269</v>
      </c>
      <c r="AN98" s="94">
        <f t="shared" ca="1" si="128"/>
        <v>0.37872014593356412</v>
      </c>
      <c r="AO98" s="90">
        <f t="shared" si="129"/>
        <v>1.3677653260680032</v>
      </c>
      <c r="AP98" s="90">
        <f t="shared" si="130"/>
        <v>1.3557006102877069</v>
      </c>
      <c r="AQ98" s="29"/>
      <c r="AR98" s="40" t="e">
        <f t="shared" si="131"/>
        <v>#REF!</v>
      </c>
      <c r="AS98" s="40">
        <f t="shared" ca="1" si="132"/>
        <v>0.37872014593356412</v>
      </c>
      <c r="AT98" s="40">
        <f t="shared" ca="1" si="133"/>
        <v>0.7700775193335454</v>
      </c>
      <c r="AU98" s="64"/>
      <c r="AV98" s="126">
        <f t="shared" si="134"/>
        <v>3.1249274352722629E-2</v>
      </c>
      <c r="AW98" s="29"/>
      <c r="AX98" s="29">
        <f t="shared" si="135"/>
        <v>0.14522726686957724</v>
      </c>
      <c r="AY98" s="29">
        <f t="shared" si="136"/>
        <v>4.6473804553136491</v>
      </c>
      <c r="AZ98" s="29">
        <f t="shared" si="137"/>
        <v>17.705003907652664</v>
      </c>
      <c r="BA98" s="29">
        <f t="shared" si="138"/>
        <v>87.317149109899262</v>
      </c>
      <c r="BB98" s="29">
        <f t="shared" si="139"/>
        <v>1.2788698545210646</v>
      </c>
      <c r="BC98" s="29">
        <f t="shared" si="140"/>
        <v>2.7541725714457402E-3</v>
      </c>
      <c r="BD98" s="29">
        <f t="shared" si="141"/>
        <v>0.22498798560233815</v>
      </c>
      <c r="BE98" s="29">
        <f t="shared" si="142"/>
        <v>1.6145554961696063E-2</v>
      </c>
      <c r="BF98" s="29">
        <f t="shared" si="143"/>
        <v>9.8678414096916309E-4</v>
      </c>
      <c r="BG98" s="29">
        <f t="shared" si="144"/>
        <v>3.4735661615109023E-3</v>
      </c>
      <c r="BH98" s="29">
        <f t="shared" si="145"/>
        <v>1.1947772186299652E-2</v>
      </c>
      <c r="BI98" s="29">
        <f t="shared" si="146"/>
        <v>0.12972156653312658</v>
      </c>
      <c r="BJ98" s="29">
        <f t="shared" si="147"/>
        <v>6.0936770138859404E-2</v>
      </c>
      <c r="BK98" s="29">
        <f t="shared" si="148"/>
        <v>0</v>
      </c>
      <c r="BL98" s="29">
        <f t="shared" si="149"/>
        <v>0</v>
      </c>
      <c r="BM98" s="29">
        <f t="shared" si="150"/>
        <v>0</v>
      </c>
      <c r="BN98" s="29">
        <f t="shared" si="151"/>
        <v>1.7298240268173104</v>
      </c>
      <c r="BO98" s="29">
        <f t="shared" si="152"/>
        <v>0.73930633098792553</v>
      </c>
      <c r="BP98" s="29">
        <f t="shared" si="153"/>
        <v>1.5921692199599752E-3</v>
      </c>
      <c r="BQ98" s="29">
        <f t="shared" si="154"/>
        <v>0.13006408866703728</v>
      </c>
      <c r="BR98" s="29">
        <f t="shared" si="155"/>
        <v>9.3336401341367319E-3</v>
      </c>
      <c r="BS98" s="29">
        <f t="shared" si="156"/>
        <v>5.7045348293880479E-4</v>
      </c>
      <c r="BT98" s="29">
        <f t="shared" si="157"/>
        <v>2.0080459674860045E-3</v>
      </c>
      <c r="BU98" s="29">
        <f t="shared" si="158"/>
        <v>6.906929260476433E-3</v>
      </c>
      <c r="BV98" s="29">
        <f t="shared" si="159"/>
        <v>7.4991192469328963E-2</v>
      </c>
      <c r="BW98" s="29">
        <f t="shared" si="160"/>
        <v>3.522714981071022E-2</v>
      </c>
      <c r="BX98" s="29">
        <f t="shared" si="161"/>
        <v>0</v>
      </c>
      <c r="BY98" s="29">
        <f t="shared" si="162"/>
        <v>0</v>
      </c>
      <c r="BZ98" s="29">
        <f t="shared" si="163"/>
        <v>0</v>
      </c>
      <c r="CA98" s="29">
        <f t="shared" si="164"/>
        <v>1</v>
      </c>
      <c r="CB98" s="29">
        <f t="shared" si="165"/>
        <v>0.89757224433004967</v>
      </c>
      <c r="CC98" s="29">
        <f t="shared" si="166"/>
        <v>2.378603584430412E-3</v>
      </c>
      <c r="CD98" s="29">
        <f t="shared" si="167"/>
        <v>5.1097968831219781E-2</v>
      </c>
      <c r="CE98" s="29">
        <f t="shared" si="168"/>
        <v>0.10703389453055408</v>
      </c>
      <c r="CF98" s="29">
        <f t="shared" si="169"/>
        <v>0</v>
      </c>
      <c r="CG98" s="29">
        <f t="shared" si="170"/>
        <v>0.73689224997766989</v>
      </c>
      <c r="CH98" s="29">
        <f t="shared" si="171"/>
        <v>4.6542814039167296E-2</v>
      </c>
      <c r="CI98" s="29">
        <f t="shared" si="172"/>
        <v>1.6134523200637637E-3</v>
      </c>
      <c r="CJ98" s="29">
        <f t="shared" si="173"/>
        <v>0</v>
      </c>
      <c r="CK98" s="29">
        <f t="shared" si="174"/>
        <v>0</v>
      </c>
      <c r="CL98" s="29">
        <f t="shared" si="175"/>
        <v>3.0921418806275336E-3</v>
      </c>
      <c r="CM98" s="29">
        <f t="shared" si="176"/>
        <v>1.8462233694937824</v>
      </c>
      <c r="CN98" s="29"/>
      <c r="CO98" s="29">
        <f t="shared" si="177"/>
        <v>0.82318274990670337</v>
      </c>
      <c r="CP98" s="29"/>
      <c r="CQ98" s="29">
        <f t="shared" si="178"/>
        <v>1.7951444886600993</v>
      </c>
      <c r="CR98" s="29">
        <f t="shared" si="179"/>
        <v>4.757207168860824E-3</v>
      </c>
      <c r="CS98" s="29">
        <f t="shared" si="180"/>
        <v>0.15329390649365934</v>
      </c>
      <c r="CT98" s="29">
        <f t="shared" si="181"/>
        <v>0.10703389453055408</v>
      </c>
      <c r="CU98" s="29">
        <f t="shared" si="182"/>
        <v>0</v>
      </c>
      <c r="CV98" s="29">
        <f t="shared" si="183"/>
        <v>0.73689224997766989</v>
      </c>
      <c r="CW98" s="29">
        <f t="shared" si="184"/>
        <v>4.6542814039167296E-2</v>
      </c>
      <c r="CX98" s="29">
        <f t="shared" si="185"/>
        <v>1.6134523200637637E-3</v>
      </c>
      <c r="CY98" s="29">
        <f t="shared" si="186"/>
        <v>0</v>
      </c>
      <c r="CZ98" s="29">
        <f t="shared" si="187"/>
        <v>0</v>
      </c>
      <c r="DA98" s="29">
        <f t="shared" si="188"/>
        <v>9.2764256418826005E-3</v>
      </c>
      <c r="DB98" s="29">
        <f t="shared" si="189"/>
        <v>2.8545544388319573</v>
      </c>
      <c r="DC98" s="29">
        <f t="shared" si="190"/>
        <v>2.1019042125730536</v>
      </c>
      <c r="DD98" s="29">
        <f t="shared" si="191"/>
        <v>1.8866108814459814</v>
      </c>
      <c r="DE98" s="29">
        <f t="shared" si="192"/>
        <v>4.9995968941556482E-3</v>
      </c>
      <c r="DF98" s="29">
        <f t="shared" si="193"/>
        <v>0.21480607188053491</v>
      </c>
      <c r="DG98" s="29">
        <f t="shared" si="194"/>
        <v>1.8916104783401371</v>
      </c>
      <c r="DH98" s="29">
        <f t="shared" si="195"/>
        <v>0.11338911855401856</v>
      </c>
      <c r="DI98" s="29">
        <f t="shared" si="196"/>
        <v>0.10141695332651635</v>
      </c>
      <c r="DJ98" s="29">
        <f t="shared" si="197"/>
        <v>0.22497499380187153</v>
      </c>
      <c r="DK98" s="29">
        <f t="shared" si="198"/>
        <v>0</v>
      </c>
      <c r="DL98" s="29">
        <f t="shared" si="199"/>
        <v>1.5488769244405001</v>
      </c>
      <c r="DM98" s="29">
        <f t="shared" si="200"/>
        <v>9.7828536893929993E-2</v>
      </c>
      <c r="DN98" s="29">
        <f t="shared" si="201"/>
        <v>6.7826444566555831E-3</v>
      </c>
      <c r="DO98" s="29">
        <f t="shared" si="202"/>
        <v>0</v>
      </c>
      <c r="DP98" s="29">
        <f t="shared" si="203"/>
        <v>0</v>
      </c>
      <c r="DQ98" s="29">
        <f t="shared" si="204"/>
        <v>1.2998772089529154E-2</v>
      </c>
      <c r="DR98" s="31">
        <f t="shared" si="205"/>
        <v>3.9978784219031587</v>
      </c>
      <c r="DS98" s="29"/>
      <c r="DT98" s="29">
        <f t="shared" si="206"/>
        <v>6.7826444566555831E-3</v>
      </c>
      <c r="DU98" s="29">
        <f t="shared" si="207"/>
        <v>4.9995968941556482E-3</v>
      </c>
      <c r="DV98" s="29">
        <f t="shared" si="208"/>
        <v>1.2998772089529154E-2</v>
      </c>
      <c r="DW98" s="31">
        <f t="shared" si="209"/>
        <v>8.1635536780331613E-2</v>
      </c>
      <c r="DX98" s="29">
        <f t="shared" si="210"/>
        <v>9.7828536893929993E-2</v>
      </c>
      <c r="DY98" s="29">
        <f t="shared" si="211"/>
        <v>0.79469412383697713</v>
      </c>
      <c r="DZ98" s="29">
        <f t="shared" si="212"/>
        <v>0.99893921095157912</v>
      </c>
      <c r="EA98" s="29">
        <f t="shared" si="213"/>
        <v>9.2346823890593868</v>
      </c>
      <c r="EB98" s="29">
        <f t="shared" si="214"/>
        <v>6.306205497120172</v>
      </c>
      <c r="EC98" s="29"/>
      <c r="ED98" s="29"/>
      <c r="EE98" s="29">
        <f t="shared" si="215"/>
        <v>0.73930633098792553</v>
      </c>
      <c r="EF98" s="29">
        <f t="shared" si="216"/>
        <v>1.8819068845037975E-2</v>
      </c>
      <c r="EG98" s="29">
        <f t="shared" si="217"/>
        <v>-0.49882913961360764</v>
      </c>
      <c r="EH98" s="29">
        <f t="shared" si="218"/>
        <v>96.59635520432316</v>
      </c>
      <c r="EI98" s="29" t="e">
        <f>125.9*1000/8.3144+(#REF!*10^9-10^5)*6.5*(10^-6)/8.3144</f>
        <v>#REF!</v>
      </c>
      <c r="EJ98" s="29">
        <f t="shared" si="219"/>
        <v>11.249396151112361</v>
      </c>
      <c r="EK98" s="29" t="e">
        <f t="shared" si="220"/>
        <v>#REF!</v>
      </c>
      <c r="EL98" s="29" t="e">
        <f>#REF!</f>
        <v>#REF!</v>
      </c>
      <c r="EM98" s="29" t="e">
        <f>1/(0.000407-0.0000329*#REF!+0.00001202*P98+0.000056662*EA98-0.000306214*BT98-0.0006176*BW98+0.00018946*BT98/(BT98+BR98)+0.00025746*DJ98)</f>
        <v>#REF!</v>
      </c>
      <c r="EN98" s="29"/>
      <c r="EO98" s="29" t="e">
        <f t="shared" si="221"/>
        <v>#REF!</v>
      </c>
      <c r="EP98" s="29" t="e">
        <f>#REF!</f>
        <v>#REF!</v>
      </c>
      <c r="EQ98" s="31" t="e">
        <f t="shared" si="222"/>
        <v>#REF!</v>
      </c>
      <c r="ER98" s="31" t="e">
        <f>2064.1+31.52*DF98-12.28*DM98-289.6*DQ98+1.544*LN(DQ98)-177.24*(DF98-0.17145)^2-371.87*(DF98-0.17145)*(DM98-0.07365)+0.321067*#REF!-343.43*LN(#REF!)</f>
        <v>#REF!</v>
      </c>
      <c r="ES98" s="31" t="e">
        <f t="shared" si="223"/>
        <v>#REF!</v>
      </c>
      <c r="ET98" s="31">
        <f t="shared" si="224"/>
        <v>0.17705003907652664</v>
      </c>
      <c r="EU98" s="31" t="e">
        <f>(5573.8+587.9*#REF!-61*#REF!^2)/(5.3-0.633*LN(ET98)-3.97*EF98+0.06*EG98+24.7*BU98^2+0.081*P98+0.156*#REF!)</f>
        <v>#REF!</v>
      </c>
    </row>
    <row r="99" spans="4:151">
      <c r="D99">
        <v>76.319999999999993</v>
      </c>
      <c r="E99">
        <v>0.23</v>
      </c>
      <c r="F99">
        <v>11.87</v>
      </c>
      <c r="G99">
        <v>1.18</v>
      </c>
      <c r="H99">
        <v>0.01</v>
      </c>
      <c r="I99">
        <v>0.14000000000000001</v>
      </c>
      <c r="J99">
        <v>0.67</v>
      </c>
      <c r="K99">
        <v>4.22</v>
      </c>
      <c r="L99">
        <v>2.8</v>
      </c>
      <c r="M99" s="30">
        <v>0</v>
      </c>
      <c r="N99">
        <v>0</v>
      </c>
      <c r="O99">
        <v>0</v>
      </c>
      <c r="P99">
        <v>2.56</v>
      </c>
      <c r="S99">
        <v>53.93</v>
      </c>
      <c r="T99">
        <v>0.19</v>
      </c>
      <c r="U99">
        <v>5.21</v>
      </c>
      <c r="V99">
        <v>7.69</v>
      </c>
      <c r="W99">
        <v>0</v>
      </c>
      <c r="X99">
        <v>29.7</v>
      </c>
      <c r="Y99">
        <v>2.61</v>
      </c>
      <c r="Z99">
        <v>0.1</v>
      </c>
      <c r="AA99">
        <v>0</v>
      </c>
      <c r="AB99" s="30">
        <v>0</v>
      </c>
      <c r="AC99">
        <v>0.47</v>
      </c>
      <c r="AD99" s="30">
        <v>0</v>
      </c>
      <c r="AF99" s="29">
        <f t="shared" si="120"/>
        <v>0.20697234596547193</v>
      </c>
      <c r="AG99" s="29">
        <f t="shared" si="121"/>
        <v>0.17625272033059206</v>
      </c>
      <c r="AH99" s="7" t="str">
        <f t="shared" si="122"/>
        <v/>
      </c>
      <c r="AI99" s="29" t="str">
        <f t="shared" si="123"/>
        <v/>
      </c>
      <c r="AJ99" s="40" t="e">
        <f t="shared" si="124"/>
        <v>#REF!</v>
      </c>
      <c r="AK99" s="41">
        <f t="shared" ca="1" si="125"/>
        <v>977.07602158809436</v>
      </c>
      <c r="AL99" s="40">
        <f t="shared" ca="1" si="126"/>
        <v>879.03757901802555</v>
      </c>
      <c r="AM99" s="94">
        <f t="shared" ca="1" si="127"/>
        <v>977.07602158809436</v>
      </c>
      <c r="AN99" s="94">
        <f t="shared" ca="1" si="128"/>
        <v>0.34432473175065403</v>
      </c>
      <c r="AO99" s="90">
        <f t="shared" si="129"/>
        <v>1.3120303167649534</v>
      </c>
      <c r="AP99" s="90">
        <f t="shared" si="130"/>
        <v>1.3070097725358045</v>
      </c>
      <c r="AQ99" s="29"/>
      <c r="AR99" s="40" t="e">
        <f t="shared" si="131"/>
        <v>#REF!</v>
      </c>
      <c r="AS99" s="40">
        <f t="shared" ca="1" si="132"/>
        <v>0.34432473175065403</v>
      </c>
      <c r="AT99" s="40">
        <f t="shared" ca="1" si="133"/>
        <v>0.78709677386189525</v>
      </c>
      <c r="AU99" s="64"/>
      <c r="AV99" s="126">
        <f t="shared" si="134"/>
        <v>3.0719625634879875E-2</v>
      </c>
      <c r="AW99" s="29"/>
      <c r="AX99" s="29">
        <f t="shared" si="135"/>
        <v>0.14522726686957724</v>
      </c>
      <c r="AY99" s="29">
        <f t="shared" si="136"/>
        <v>4.7275077045431946</v>
      </c>
      <c r="AZ99" s="29">
        <f t="shared" si="137"/>
        <v>17.457305819004748</v>
      </c>
      <c r="BA99" s="29">
        <f t="shared" si="138"/>
        <v>87.317149109899262</v>
      </c>
      <c r="BB99" s="29">
        <f t="shared" si="139"/>
        <v>1.2702153474368512</v>
      </c>
      <c r="BC99" s="29">
        <f t="shared" si="140"/>
        <v>2.8793622337841833E-3</v>
      </c>
      <c r="BD99" s="29">
        <f t="shared" si="141"/>
        <v>0.23283412285089397</v>
      </c>
      <c r="BE99" s="29">
        <f t="shared" si="142"/>
        <v>1.6423926598966684E-2</v>
      </c>
      <c r="BF99" s="29">
        <f t="shared" si="143"/>
        <v>1.4096916299559471E-4</v>
      </c>
      <c r="BG99" s="29">
        <f t="shared" si="144"/>
        <v>3.4735661615109023E-3</v>
      </c>
      <c r="BH99" s="29">
        <f t="shared" si="145"/>
        <v>1.1947772186299652E-2</v>
      </c>
      <c r="BI99" s="29">
        <f t="shared" si="146"/>
        <v>0.13617537581338163</v>
      </c>
      <c r="BJ99" s="29">
        <f t="shared" si="147"/>
        <v>5.9450507452545751E-2</v>
      </c>
      <c r="BK99" s="29">
        <f t="shared" si="148"/>
        <v>0</v>
      </c>
      <c r="BL99" s="29">
        <f t="shared" si="149"/>
        <v>0</v>
      </c>
      <c r="BM99" s="29">
        <f t="shared" si="150"/>
        <v>0</v>
      </c>
      <c r="BN99" s="29">
        <f t="shared" si="151"/>
        <v>1.7335409498972296</v>
      </c>
      <c r="BO99" s="29">
        <f t="shared" si="152"/>
        <v>0.73272878123366736</v>
      </c>
      <c r="BP99" s="29">
        <f t="shared" si="153"/>
        <v>1.6609715703311664E-3</v>
      </c>
      <c r="BQ99" s="29">
        <f t="shared" si="154"/>
        <v>0.1343112909243345</v>
      </c>
      <c r="BR99" s="29">
        <f t="shared" si="155"/>
        <v>9.4742074595586291E-3</v>
      </c>
      <c r="BS99" s="29">
        <f t="shared" si="156"/>
        <v>8.1318623020674449E-5</v>
      </c>
      <c r="BT99" s="29">
        <f t="shared" si="157"/>
        <v>2.0037404721918034E-3</v>
      </c>
      <c r="BU99" s="29">
        <f t="shared" si="158"/>
        <v>6.8921199623279495E-3</v>
      </c>
      <c r="BV99" s="29">
        <f t="shared" si="159"/>
        <v>7.855330779550064E-2</v>
      </c>
      <c r="BW99" s="29">
        <f t="shared" si="160"/>
        <v>3.4294261959067179E-2</v>
      </c>
      <c r="BX99" s="29">
        <f t="shared" si="161"/>
        <v>0</v>
      </c>
      <c r="BY99" s="29">
        <f t="shared" si="162"/>
        <v>0</v>
      </c>
      <c r="BZ99" s="29">
        <f t="shared" si="163"/>
        <v>0</v>
      </c>
      <c r="CA99" s="29">
        <f t="shared" si="164"/>
        <v>0.99999999999999978</v>
      </c>
      <c r="CB99" s="29">
        <f t="shared" si="165"/>
        <v>0.89757224433004967</v>
      </c>
      <c r="CC99" s="29">
        <f t="shared" si="166"/>
        <v>2.378603584430412E-3</v>
      </c>
      <c r="CD99" s="29">
        <f t="shared" si="167"/>
        <v>5.1097968831219781E-2</v>
      </c>
      <c r="CE99" s="29">
        <f t="shared" si="168"/>
        <v>0.10703389453055408</v>
      </c>
      <c r="CF99" s="29">
        <f t="shared" si="169"/>
        <v>0</v>
      </c>
      <c r="CG99" s="29">
        <f t="shared" si="170"/>
        <v>0.73689224997766989</v>
      </c>
      <c r="CH99" s="29">
        <f t="shared" si="171"/>
        <v>4.6542814039167296E-2</v>
      </c>
      <c r="CI99" s="29">
        <f t="shared" si="172"/>
        <v>1.6134523200637637E-3</v>
      </c>
      <c r="CJ99" s="29">
        <f t="shared" si="173"/>
        <v>0</v>
      </c>
      <c r="CK99" s="29">
        <f t="shared" si="174"/>
        <v>0</v>
      </c>
      <c r="CL99" s="29">
        <f t="shared" si="175"/>
        <v>3.0921418806275336E-3</v>
      </c>
      <c r="CM99" s="29">
        <f t="shared" si="176"/>
        <v>1.8462233694937824</v>
      </c>
      <c r="CN99" s="29"/>
      <c r="CO99" s="29">
        <f t="shared" si="177"/>
        <v>0.82318274990670337</v>
      </c>
      <c r="CP99" s="29"/>
      <c r="CQ99" s="29">
        <f t="shared" si="178"/>
        <v>1.7951444886600993</v>
      </c>
      <c r="CR99" s="29">
        <f t="shared" si="179"/>
        <v>4.757207168860824E-3</v>
      </c>
      <c r="CS99" s="29">
        <f t="shared" si="180"/>
        <v>0.15329390649365934</v>
      </c>
      <c r="CT99" s="29">
        <f t="shared" si="181"/>
        <v>0.10703389453055408</v>
      </c>
      <c r="CU99" s="29">
        <f t="shared" si="182"/>
        <v>0</v>
      </c>
      <c r="CV99" s="29">
        <f t="shared" si="183"/>
        <v>0.73689224997766989</v>
      </c>
      <c r="CW99" s="29">
        <f t="shared" si="184"/>
        <v>4.6542814039167296E-2</v>
      </c>
      <c r="CX99" s="29">
        <f t="shared" si="185"/>
        <v>1.6134523200637637E-3</v>
      </c>
      <c r="CY99" s="29">
        <f t="shared" si="186"/>
        <v>0</v>
      </c>
      <c r="CZ99" s="29">
        <f t="shared" si="187"/>
        <v>0</v>
      </c>
      <c r="DA99" s="29">
        <f t="shared" si="188"/>
        <v>9.2764256418826005E-3</v>
      </c>
      <c r="DB99" s="29">
        <f t="shared" si="189"/>
        <v>2.8545544388319573</v>
      </c>
      <c r="DC99" s="29">
        <f t="shared" si="190"/>
        <v>2.1019042125730536</v>
      </c>
      <c r="DD99" s="29">
        <f t="shared" si="191"/>
        <v>1.8866108814459814</v>
      </c>
      <c r="DE99" s="29">
        <f t="shared" si="192"/>
        <v>4.9995968941556482E-3</v>
      </c>
      <c r="DF99" s="29">
        <f t="shared" si="193"/>
        <v>0.21480607188053491</v>
      </c>
      <c r="DG99" s="29">
        <f t="shared" si="194"/>
        <v>1.8916104783401371</v>
      </c>
      <c r="DH99" s="29">
        <f t="shared" si="195"/>
        <v>0.11338911855401856</v>
      </c>
      <c r="DI99" s="29">
        <f t="shared" si="196"/>
        <v>0.10141695332651635</v>
      </c>
      <c r="DJ99" s="29">
        <f t="shared" si="197"/>
        <v>0.22497499380187153</v>
      </c>
      <c r="DK99" s="29">
        <f t="shared" si="198"/>
        <v>0</v>
      </c>
      <c r="DL99" s="29">
        <f t="shared" si="199"/>
        <v>1.5488769244405001</v>
      </c>
      <c r="DM99" s="29">
        <f t="shared" si="200"/>
        <v>9.7828536893929993E-2</v>
      </c>
      <c r="DN99" s="29">
        <f t="shared" si="201"/>
        <v>6.7826444566555831E-3</v>
      </c>
      <c r="DO99" s="29">
        <f t="shared" si="202"/>
        <v>0</v>
      </c>
      <c r="DP99" s="29">
        <f t="shared" si="203"/>
        <v>0</v>
      </c>
      <c r="DQ99" s="29">
        <f t="shared" si="204"/>
        <v>1.2998772089529154E-2</v>
      </c>
      <c r="DR99" s="31">
        <f t="shared" si="205"/>
        <v>3.9978784219031587</v>
      </c>
      <c r="DS99" s="29"/>
      <c r="DT99" s="29">
        <f t="shared" si="206"/>
        <v>6.7826444566555831E-3</v>
      </c>
      <c r="DU99" s="29">
        <f t="shared" si="207"/>
        <v>4.9995968941556482E-3</v>
      </c>
      <c r="DV99" s="29">
        <f t="shared" si="208"/>
        <v>1.2998772089529154E-2</v>
      </c>
      <c r="DW99" s="31">
        <f t="shared" si="209"/>
        <v>8.1635536780331613E-2</v>
      </c>
      <c r="DX99" s="29">
        <f t="shared" si="210"/>
        <v>9.7828536893929993E-2</v>
      </c>
      <c r="DY99" s="29">
        <f t="shared" si="211"/>
        <v>0.79469412383697713</v>
      </c>
      <c r="DZ99" s="29">
        <f t="shared" si="212"/>
        <v>0.99893921095157912</v>
      </c>
      <c r="EA99" s="29">
        <f t="shared" si="213"/>
        <v>9.3126970559387221</v>
      </c>
      <c r="EB99" s="29">
        <f t="shared" si="214"/>
        <v>6.2809471231991258</v>
      </c>
      <c r="EC99" s="29"/>
      <c r="ED99" s="29"/>
      <c r="EE99" s="29">
        <f t="shared" si="215"/>
        <v>0.73272878123366736</v>
      </c>
      <c r="EF99" s="29">
        <f t="shared" si="216"/>
        <v>1.8451386517099055E-2</v>
      </c>
      <c r="EG99" s="29">
        <f t="shared" si="217"/>
        <v>-0.51644109442955488</v>
      </c>
      <c r="EH99" s="29">
        <f t="shared" si="218"/>
        <v>99.287138045109558</v>
      </c>
      <c r="EI99" s="29" t="e">
        <f>125.9*1000/8.3144+(#REF!*10^9-10^5)*6.5*(10^-6)/8.3144</f>
        <v>#REF!</v>
      </c>
      <c r="EJ99" s="29">
        <f t="shared" si="219"/>
        <v>11.282495882566421</v>
      </c>
      <c r="EK99" s="29" t="e">
        <f t="shared" si="220"/>
        <v>#REF!</v>
      </c>
      <c r="EL99" s="29" t="e">
        <f>#REF!</f>
        <v>#REF!</v>
      </c>
      <c r="EM99" s="29" t="e">
        <f>1/(0.000407-0.0000329*#REF!+0.00001202*P99+0.000056662*EA99-0.000306214*BT99-0.0006176*BW99+0.00018946*BT99/(BT99+BR99)+0.00025746*DJ99)</f>
        <v>#REF!</v>
      </c>
      <c r="EN99" s="29"/>
      <c r="EO99" s="29" t="e">
        <f t="shared" si="221"/>
        <v>#REF!</v>
      </c>
      <c r="EP99" s="29" t="e">
        <f>#REF!</f>
        <v>#REF!</v>
      </c>
      <c r="EQ99" s="31" t="e">
        <f t="shared" si="222"/>
        <v>#REF!</v>
      </c>
      <c r="ER99" s="31" t="e">
        <f>2064.1+31.52*DF99-12.28*DM99-289.6*DQ99+1.544*LN(DQ99)-177.24*(DF99-0.17145)^2-371.87*(DF99-0.17145)*(DM99-0.07365)+0.321067*#REF!-343.43*LN(#REF!)</f>
        <v>#REF!</v>
      </c>
      <c r="ES99" s="31" t="e">
        <f t="shared" si="223"/>
        <v>#REF!</v>
      </c>
      <c r="ET99" s="31">
        <f t="shared" si="224"/>
        <v>0.17457305819004748</v>
      </c>
      <c r="EU99" s="31" t="e">
        <f>(5573.8+587.9*#REF!-61*#REF!^2)/(5.3-0.633*LN(ET99)-3.97*EF99+0.06*EG99+24.7*BU99^2+0.081*P99+0.156*#REF!)</f>
        <v>#REF!</v>
      </c>
    </row>
    <row r="100" spans="4:151">
      <c r="D100">
        <v>49.6</v>
      </c>
      <c r="E100">
        <v>3.79</v>
      </c>
      <c r="F100">
        <v>15.8</v>
      </c>
      <c r="G100">
        <v>13</v>
      </c>
      <c r="H100">
        <v>0.14000000000000001</v>
      </c>
      <c r="I100">
        <v>4.26</v>
      </c>
      <c r="J100">
        <v>6.59</v>
      </c>
      <c r="K100">
        <v>3.65</v>
      </c>
      <c r="L100">
        <v>1.04</v>
      </c>
      <c r="M100" s="30">
        <v>0</v>
      </c>
      <c r="N100">
        <v>0</v>
      </c>
      <c r="O100">
        <v>0.63</v>
      </c>
      <c r="P100">
        <v>0</v>
      </c>
      <c r="S100">
        <v>53.06</v>
      </c>
      <c r="T100">
        <v>0.46</v>
      </c>
      <c r="U100">
        <v>6.41</v>
      </c>
      <c r="V100">
        <v>9.5500000000000007</v>
      </c>
      <c r="W100">
        <v>0</v>
      </c>
      <c r="X100">
        <v>28.25</v>
      </c>
      <c r="Y100">
        <v>1.93</v>
      </c>
      <c r="Z100">
        <v>0.28999999999999998</v>
      </c>
      <c r="AA100">
        <v>0</v>
      </c>
      <c r="AB100" s="30">
        <v>0</v>
      </c>
      <c r="AC100">
        <v>0.04</v>
      </c>
      <c r="AD100" s="30">
        <v>0</v>
      </c>
      <c r="AF100" s="29">
        <f t="shared" si="120"/>
        <v>0.30316563993055301</v>
      </c>
      <c r="AG100" s="29">
        <f t="shared" si="121"/>
        <v>0.1923882403389941</v>
      </c>
      <c r="AH100" s="7" t="str">
        <f t="shared" si="122"/>
        <v/>
      </c>
      <c r="AI100" s="29" t="str">
        <f t="shared" si="123"/>
        <v/>
      </c>
      <c r="AJ100" s="40" t="e">
        <f t="shared" si="124"/>
        <v>#REF!</v>
      </c>
      <c r="AK100" s="41">
        <f t="shared" ca="1" si="125"/>
        <v>1332.0923996229265</v>
      </c>
      <c r="AL100" s="40">
        <f t="shared" ca="1" si="126"/>
        <v>1188.1075157240798</v>
      </c>
      <c r="AM100" s="94">
        <f t="shared" ca="1" si="127"/>
        <v>1332.0923996229265</v>
      </c>
      <c r="AN100" s="94">
        <f t="shared" ca="1" si="128"/>
        <v>1.3934711183156225</v>
      </c>
      <c r="AO100" s="90">
        <f t="shared" si="129"/>
        <v>1.1282019113924047</v>
      </c>
      <c r="AP100" s="90">
        <f t="shared" si="130"/>
        <v>1.2013196202531646</v>
      </c>
      <c r="AQ100" s="29"/>
      <c r="AR100" s="40" t="e">
        <f t="shared" si="131"/>
        <v>#REF!</v>
      </c>
      <c r="AS100" s="40">
        <f t="shared" ca="1" si="132"/>
        <v>1.3934711183156225</v>
      </c>
      <c r="AT100" s="40">
        <f t="shared" ca="1" si="133"/>
        <v>1.6152053815532192</v>
      </c>
      <c r="AU100" s="64"/>
      <c r="AV100" s="126">
        <f t="shared" si="134"/>
        <v>0.1107773995915589</v>
      </c>
      <c r="AW100" s="29"/>
      <c r="AX100" s="29">
        <f t="shared" si="135"/>
        <v>0.18961085348655327</v>
      </c>
      <c r="AY100" s="29">
        <f t="shared" si="136"/>
        <v>1.7116384225090746</v>
      </c>
      <c r="AZ100" s="29">
        <f t="shared" si="137"/>
        <v>36.87436542711913</v>
      </c>
      <c r="BA100" s="29">
        <f t="shared" si="138"/>
        <v>84.05896836643835</v>
      </c>
      <c r="BB100" s="29">
        <f t="shared" si="139"/>
        <v>0.82550682957111932</v>
      </c>
      <c r="BC100" s="29">
        <f t="shared" si="140"/>
        <v>4.7446882026269802E-2</v>
      </c>
      <c r="BD100" s="29">
        <f t="shared" si="141"/>
        <v>0.30992242131795494</v>
      </c>
      <c r="BE100" s="29">
        <f t="shared" si="142"/>
        <v>0.18094156422590416</v>
      </c>
      <c r="BF100" s="29">
        <f t="shared" si="143"/>
        <v>1.9735682819383262E-3</v>
      </c>
      <c r="BG100" s="29">
        <f t="shared" si="144"/>
        <v>0.10569565605740315</v>
      </c>
      <c r="BH100" s="29">
        <f t="shared" si="145"/>
        <v>0.11751614732494731</v>
      </c>
      <c r="BI100" s="29">
        <f t="shared" si="146"/>
        <v>0.11778201936465474</v>
      </c>
      <c r="BJ100" s="29">
        <f t="shared" si="147"/>
        <v>2.208161705380271E-2</v>
      </c>
      <c r="BK100" s="29">
        <f t="shared" si="148"/>
        <v>0</v>
      </c>
      <c r="BL100" s="29">
        <f t="shared" si="149"/>
        <v>0</v>
      </c>
      <c r="BM100" s="29">
        <f t="shared" si="150"/>
        <v>8.8771779028724001E-3</v>
      </c>
      <c r="BN100" s="29">
        <f t="shared" si="151"/>
        <v>1.7377438831268672</v>
      </c>
      <c r="BO100" s="29">
        <f t="shared" si="152"/>
        <v>0.47504516493288768</v>
      </c>
      <c r="BP100" s="29">
        <f t="shared" si="153"/>
        <v>2.7303725529963987E-2</v>
      </c>
      <c r="BQ100" s="29">
        <f t="shared" si="154"/>
        <v>0.17834758293626432</v>
      </c>
      <c r="BR100" s="29">
        <f t="shared" si="155"/>
        <v>0.10412441441043713</v>
      </c>
      <c r="BS100" s="29">
        <f t="shared" si="156"/>
        <v>1.1357072242355534E-3</v>
      </c>
      <c r="BT100" s="29">
        <f t="shared" si="157"/>
        <v>6.0823494810533389E-2</v>
      </c>
      <c r="BU100" s="29">
        <f t="shared" si="158"/>
        <v>6.7625700464841065E-2</v>
      </c>
      <c r="BV100" s="29">
        <f t="shared" si="159"/>
        <v>6.7778698868281875E-2</v>
      </c>
      <c r="BW100" s="29">
        <f t="shared" si="160"/>
        <v>1.2707060728690017E-2</v>
      </c>
      <c r="BX100" s="29">
        <f t="shared" si="161"/>
        <v>0</v>
      </c>
      <c r="BY100" s="29">
        <f t="shared" si="162"/>
        <v>0</v>
      </c>
      <c r="BZ100" s="29">
        <f t="shared" si="163"/>
        <v>5.1084500938647845E-3</v>
      </c>
      <c r="CA100" s="29">
        <f t="shared" si="164"/>
        <v>0.99999999999999967</v>
      </c>
      <c r="CB100" s="29">
        <f t="shared" si="165"/>
        <v>0.88309258824684655</v>
      </c>
      <c r="CC100" s="29">
        <f t="shared" si="166"/>
        <v>5.7587244675683666E-3</v>
      </c>
      <c r="CD100" s="29">
        <f t="shared" si="167"/>
        <v>6.2867174704053508E-2</v>
      </c>
      <c r="CE100" s="29">
        <f t="shared" si="168"/>
        <v>0.13292245679672191</v>
      </c>
      <c r="CF100" s="29">
        <f t="shared" si="169"/>
        <v>0</v>
      </c>
      <c r="CG100" s="29">
        <f t="shared" si="170"/>
        <v>0.70091602901916417</v>
      </c>
      <c r="CH100" s="29">
        <f t="shared" si="171"/>
        <v>3.441671689486317E-2</v>
      </c>
      <c r="CI100" s="29">
        <f t="shared" si="172"/>
        <v>4.6790117281849137E-3</v>
      </c>
      <c r="CJ100" s="29">
        <f t="shared" si="173"/>
        <v>0</v>
      </c>
      <c r="CK100" s="29">
        <f t="shared" si="174"/>
        <v>0</v>
      </c>
      <c r="CL100" s="29">
        <f t="shared" si="175"/>
        <v>2.6316101111723694E-4</v>
      </c>
      <c r="CM100" s="29">
        <f t="shared" si="176"/>
        <v>1.82491586286852</v>
      </c>
      <c r="CN100" s="29"/>
      <c r="CO100" s="29">
        <f t="shared" si="177"/>
        <v>0.80270056773579701</v>
      </c>
      <c r="CP100" s="29"/>
      <c r="CQ100" s="29">
        <f t="shared" si="178"/>
        <v>1.7661851764936931</v>
      </c>
      <c r="CR100" s="29">
        <f t="shared" si="179"/>
        <v>1.1517448935136733E-2</v>
      </c>
      <c r="CS100" s="29">
        <f t="shared" si="180"/>
        <v>0.18860152411216052</v>
      </c>
      <c r="CT100" s="29">
        <f t="shared" si="181"/>
        <v>0.13292245679672191</v>
      </c>
      <c r="CU100" s="29">
        <f t="shared" si="182"/>
        <v>0</v>
      </c>
      <c r="CV100" s="29">
        <f t="shared" si="183"/>
        <v>0.70091602901916417</v>
      </c>
      <c r="CW100" s="29">
        <f t="shared" si="184"/>
        <v>3.441671689486317E-2</v>
      </c>
      <c r="CX100" s="29">
        <f t="shared" si="185"/>
        <v>4.6790117281849137E-3</v>
      </c>
      <c r="CY100" s="29">
        <f t="shared" si="186"/>
        <v>0</v>
      </c>
      <c r="CZ100" s="29">
        <f t="shared" si="187"/>
        <v>0</v>
      </c>
      <c r="DA100" s="29">
        <f t="shared" si="188"/>
        <v>7.8948303335171083E-4</v>
      </c>
      <c r="DB100" s="29">
        <f t="shared" si="189"/>
        <v>2.8400278470132765</v>
      </c>
      <c r="DC100" s="29">
        <f t="shared" si="190"/>
        <v>2.1126553411474176</v>
      </c>
      <c r="DD100" s="29">
        <f t="shared" si="191"/>
        <v>1.8656702732873975</v>
      </c>
      <c r="DE100" s="29">
        <f t="shared" si="192"/>
        <v>1.2166200004604628E-2</v>
      </c>
      <c r="DF100" s="29">
        <f t="shared" si="193"/>
        <v>0.26563334484273293</v>
      </c>
      <c r="DG100" s="29">
        <f t="shared" si="194"/>
        <v>1.8778364732920021</v>
      </c>
      <c r="DH100" s="29">
        <f t="shared" si="195"/>
        <v>0.13432972671260246</v>
      </c>
      <c r="DI100" s="29">
        <f t="shared" si="196"/>
        <v>0.13130361813013047</v>
      </c>
      <c r="DJ100" s="29">
        <f t="shared" si="197"/>
        <v>0.28081933831003142</v>
      </c>
      <c r="DK100" s="29">
        <f t="shared" si="198"/>
        <v>0</v>
      </c>
      <c r="DL100" s="29">
        <f t="shared" si="199"/>
        <v>1.4807939924031754</v>
      </c>
      <c r="DM100" s="29">
        <f t="shared" si="200"/>
        <v>7.2710660772691241E-2</v>
      </c>
      <c r="DN100" s="29">
        <f t="shared" si="201"/>
        <v>1.9770278237682532E-2</v>
      </c>
      <c r="DO100" s="29">
        <f t="shared" si="202"/>
        <v>0</v>
      </c>
      <c r="DP100" s="29">
        <f t="shared" si="203"/>
        <v>0</v>
      </c>
      <c r="DQ100" s="29">
        <f t="shared" si="204"/>
        <v>1.1119370314371711E-3</v>
      </c>
      <c r="DR100" s="31">
        <f t="shared" si="205"/>
        <v>3.998676024889753</v>
      </c>
      <c r="DS100" s="29"/>
      <c r="DT100" s="29">
        <f t="shared" si="206"/>
        <v>1.9770278237682532E-2</v>
      </c>
      <c r="DU100" s="29">
        <f t="shared" si="207"/>
        <v>1.2166200004604628E-2</v>
      </c>
      <c r="DV100" s="29">
        <f t="shared" si="208"/>
        <v>1.1119370314371711E-3</v>
      </c>
      <c r="DW100" s="31">
        <f t="shared" si="209"/>
        <v>0.11042140286101078</v>
      </c>
      <c r="DX100" s="29">
        <f t="shared" si="210"/>
        <v>7.2710660772691241E-2</v>
      </c>
      <c r="DY100" s="29">
        <f t="shared" si="211"/>
        <v>0.7831575335374501</v>
      </c>
      <c r="DZ100" s="29">
        <f t="shared" si="212"/>
        <v>0.99933801244487652</v>
      </c>
      <c r="EA100" s="29">
        <f t="shared" si="213"/>
        <v>4.8347971876690785</v>
      </c>
      <c r="EB100" s="29">
        <f t="shared" si="214"/>
        <v>3.7841998411474687</v>
      </c>
      <c r="EC100" s="29"/>
      <c r="ED100" s="29"/>
      <c r="EE100" s="29">
        <f t="shared" si="215"/>
        <v>0.47504516493288768</v>
      </c>
      <c r="EF100" s="29">
        <f t="shared" si="216"/>
        <v>0.23370931691004715</v>
      </c>
      <c r="EG100" s="29">
        <f t="shared" si="217"/>
        <v>-0.88131617717798338</v>
      </c>
      <c r="EH100" s="29">
        <f t="shared" si="218"/>
        <v>5.2640406756499445</v>
      </c>
      <c r="EI100" s="29" t="e">
        <f>125.9*1000/8.3144+(#REF!*10^9-10^5)*6.5*(10^-6)/8.3144</f>
        <v>#REF!</v>
      </c>
      <c r="EJ100" s="29">
        <f t="shared" si="219"/>
        <v>10.851013914867487</v>
      </c>
      <c r="EK100" s="29" t="e">
        <f t="shared" si="220"/>
        <v>#REF!</v>
      </c>
      <c r="EL100" s="29" t="e">
        <f>#REF!</f>
        <v>#REF!</v>
      </c>
      <c r="EM100" s="29" t="e">
        <f>1/(0.000407-0.0000329*#REF!+0.00001202*P100+0.000056662*EA100-0.000306214*BT100-0.0006176*BW100+0.00018946*BT100/(BT100+BR100)+0.00025746*DJ100)</f>
        <v>#REF!</v>
      </c>
      <c r="EN100" s="29"/>
      <c r="EO100" s="29" t="e">
        <f t="shared" si="221"/>
        <v>#REF!</v>
      </c>
      <c r="EP100" s="29" t="e">
        <f>#REF!</f>
        <v>#REF!</v>
      </c>
      <c r="EQ100" s="31" t="e">
        <f t="shared" si="222"/>
        <v>#REF!</v>
      </c>
      <c r="ER100" s="31" t="e">
        <f>2064.1+31.52*DF100-12.28*DM100-289.6*DQ100+1.544*LN(DQ100)-177.24*(DF100-0.17145)^2-371.87*(DF100-0.17145)*(DM100-0.07365)+0.321067*#REF!-343.43*LN(#REF!)</f>
        <v>#REF!</v>
      </c>
      <c r="ES100" s="31" t="e">
        <f t="shared" si="223"/>
        <v>#REF!</v>
      </c>
      <c r="ET100" s="31">
        <f t="shared" si="224"/>
        <v>0.36874365427119121</v>
      </c>
      <c r="EU100" s="31" t="e">
        <f>(5573.8+587.9*#REF!-61*#REF!^2)/(5.3-0.633*LN(ET100)-3.97*EF100+0.06*EG100+24.7*BU100^2+0.081*P100+0.156*#REF!)</f>
        <v>#REF!</v>
      </c>
    </row>
    <row r="101" spans="4:151">
      <c r="D101">
        <v>48.1</v>
      </c>
      <c r="E101">
        <v>3.88</v>
      </c>
      <c r="F101">
        <v>13.2</v>
      </c>
      <c r="G101">
        <v>16.399999999999999</v>
      </c>
      <c r="H101">
        <v>0.16</v>
      </c>
      <c r="I101">
        <v>4.0199999999999996</v>
      </c>
      <c r="J101">
        <v>6.51</v>
      </c>
      <c r="K101">
        <v>3.36</v>
      </c>
      <c r="L101">
        <v>1.36</v>
      </c>
      <c r="M101" s="30">
        <v>0</v>
      </c>
      <c r="N101">
        <v>0</v>
      </c>
      <c r="O101">
        <v>1.59</v>
      </c>
      <c r="P101">
        <v>0</v>
      </c>
      <c r="S101">
        <v>53.06</v>
      </c>
      <c r="T101">
        <v>0.46</v>
      </c>
      <c r="U101">
        <v>6.41</v>
      </c>
      <c r="V101">
        <v>9.5500000000000007</v>
      </c>
      <c r="W101">
        <v>0</v>
      </c>
      <c r="X101">
        <v>28.25</v>
      </c>
      <c r="Y101">
        <v>1.93</v>
      </c>
      <c r="Z101">
        <v>0.28999999999999998</v>
      </c>
      <c r="AA101">
        <v>0</v>
      </c>
      <c r="AB101" s="30">
        <v>0</v>
      </c>
      <c r="AC101">
        <v>0.04</v>
      </c>
      <c r="AD101" s="30">
        <v>0</v>
      </c>
      <c r="AF101" s="29">
        <f t="shared" si="120"/>
        <v>0.30615573526452228</v>
      </c>
      <c r="AG101" s="29">
        <f t="shared" si="121"/>
        <v>0.22329150042748364</v>
      </c>
      <c r="AH101" s="7" t="str">
        <f t="shared" si="122"/>
        <v/>
      </c>
      <c r="AI101" s="29" t="str">
        <f t="shared" si="123"/>
        <v/>
      </c>
      <c r="AJ101" s="40" t="e">
        <f t="shared" si="124"/>
        <v>#REF!</v>
      </c>
      <c r="AK101" s="41">
        <f t="shared" ca="1" si="125"/>
        <v>1410.9578622976792</v>
      </c>
      <c r="AL101" s="40">
        <f t="shared" ca="1" si="126"/>
        <v>1198.4846706789033</v>
      </c>
      <c r="AM101" s="94">
        <f t="shared" ca="1" si="127"/>
        <v>1410.9578622976792</v>
      </c>
      <c r="AN101" s="94">
        <f t="shared" ca="1" si="128"/>
        <v>1.7910190578267471</v>
      </c>
      <c r="AO101" s="90">
        <f t="shared" si="129"/>
        <v>1.4742410000000001</v>
      </c>
      <c r="AP101" s="90">
        <f t="shared" si="130"/>
        <v>1.4555128787878788</v>
      </c>
      <c r="AQ101" s="29"/>
      <c r="AR101" s="40" t="e">
        <f t="shared" si="131"/>
        <v>#REF!</v>
      </c>
      <c r="AS101" s="40">
        <f t="shared" ca="1" si="132"/>
        <v>1.7910190578267471</v>
      </c>
      <c r="AT101" s="40">
        <f t="shared" ca="1" si="133"/>
        <v>2.1716230806735304</v>
      </c>
      <c r="AU101" s="64"/>
      <c r="AV101" s="126">
        <f t="shared" si="134"/>
        <v>8.2864234837038642E-2</v>
      </c>
      <c r="AW101" s="29"/>
      <c r="AX101" s="29">
        <f t="shared" si="135"/>
        <v>0.18961085348655327</v>
      </c>
      <c r="AY101" s="29">
        <f t="shared" si="136"/>
        <v>2.288210997898469</v>
      </c>
      <c r="AZ101" s="29">
        <f t="shared" si="137"/>
        <v>30.408302972042478</v>
      </c>
      <c r="BA101" s="29">
        <f t="shared" si="138"/>
        <v>84.05896836643835</v>
      </c>
      <c r="BB101" s="29">
        <f t="shared" si="139"/>
        <v>0.80054190528973468</v>
      </c>
      <c r="BC101" s="29">
        <f t="shared" si="140"/>
        <v>4.8573588987315786E-2</v>
      </c>
      <c r="BD101" s="29">
        <f t="shared" si="141"/>
        <v>0.25892252920234204</v>
      </c>
      <c r="BE101" s="29">
        <f t="shared" si="142"/>
        <v>0.22826474256190982</v>
      </c>
      <c r="BF101" s="29">
        <f t="shared" si="143"/>
        <v>2.2555066079295153E-3</v>
      </c>
      <c r="BG101" s="29">
        <f t="shared" si="144"/>
        <v>9.974097120909875E-2</v>
      </c>
      <c r="BH101" s="29">
        <f t="shared" si="145"/>
        <v>0.11608954766091152</v>
      </c>
      <c r="BI101" s="29">
        <f t="shared" si="146"/>
        <v>0.1084239959082849</v>
      </c>
      <c r="BJ101" s="29">
        <f t="shared" si="147"/>
        <v>2.8875960762665083E-2</v>
      </c>
      <c r="BK101" s="29">
        <f t="shared" si="148"/>
        <v>0</v>
      </c>
      <c r="BL101" s="29">
        <f t="shared" si="149"/>
        <v>0</v>
      </c>
      <c r="BM101" s="29">
        <f t="shared" si="150"/>
        <v>2.2404306135820822E-2</v>
      </c>
      <c r="BN101" s="29">
        <f t="shared" si="151"/>
        <v>1.7140930543260131</v>
      </c>
      <c r="BO101" s="29">
        <f t="shared" si="152"/>
        <v>0.46703526583305033</v>
      </c>
      <c r="BP101" s="29">
        <f t="shared" si="153"/>
        <v>2.8337778316484152E-2</v>
      </c>
      <c r="BQ101" s="29">
        <f t="shared" si="154"/>
        <v>0.15105511836062555</v>
      </c>
      <c r="BR101" s="29">
        <f t="shared" si="155"/>
        <v>0.13316939940093522</v>
      </c>
      <c r="BS101" s="29">
        <f t="shared" si="156"/>
        <v>1.3158600708620149E-3</v>
      </c>
      <c r="BT101" s="29">
        <f t="shared" si="157"/>
        <v>5.8188772749165139E-2</v>
      </c>
      <c r="BU101" s="29">
        <f t="shared" si="158"/>
        <v>6.7726514244909705E-2</v>
      </c>
      <c r="BV101" s="29">
        <f t="shared" si="159"/>
        <v>6.3254439795228948E-2</v>
      </c>
      <c r="BW101" s="29">
        <f t="shared" si="160"/>
        <v>1.6846203705095347E-2</v>
      </c>
      <c r="BX101" s="29">
        <f t="shared" si="161"/>
        <v>0</v>
      </c>
      <c r="BY101" s="29">
        <f t="shared" si="162"/>
        <v>0</v>
      </c>
      <c r="BZ101" s="29">
        <f t="shared" si="163"/>
        <v>1.3070647523643498E-2</v>
      </c>
      <c r="CA101" s="29">
        <f t="shared" si="164"/>
        <v>0.99999999999999989</v>
      </c>
      <c r="CB101" s="29">
        <f t="shared" si="165"/>
        <v>0.88309258824684655</v>
      </c>
      <c r="CC101" s="29">
        <f t="shared" si="166"/>
        <v>5.7587244675683666E-3</v>
      </c>
      <c r="CD101" s="29">
        <f t="shared" si="167"/>
        <v>6.2867174704053508E-2</v>
      </c>
      <c r="CE101" s="29">
        <f t="shared" si="168"/>
        <v>0.13292245679672191</v>
      </c>
      <c r="CF101" s="29">
        <f t="shared" si="169"/>
        <v>0</v>
      </c>
      <c r="CG101" s="29">
        <f t="shared" si="170"/>
        <v>0.70091602901916417</v>
      </c>
      <c r="CH101" s="29">
        <f t="shared" si="171"/>
        <v>3.441671689486317E-2</v>
      </c>
      <c r="CI101" s="29">
        <f t="shared" si="172"/>
        <v>4.6790117281849137E-3</v>
      </c>
      <c r="CJ101" s="29">
        <f t="shared" si="173"/>
        <v>0</v>
      </c>
      <c r="CK101" s="29">
        <f t="shared" si="174"/>
        <v>0</v>
      </c>
      <c r="CL101" s="29">
        <f t="shared" si="175"/>
        <v>2.6316101111723694E-4</v>
      </c>
      <c r="CM101" s="29">
        <f t="shared" si="176"/>
        <v>1.82491586286852</v>
      </c>
      <c r="CN101" s="29"/>
      <c r="CO101" s="29">
        <f t="shared" si="177"/>
        <v>0.80270056773579701</v>
      </c>
      <c r="CP101" s="29"/>
      <c r="CQ101" s="29">
        <f t="shared" si="178"/>
        <v>1.7661851764936931</v>
      </c>
      <c r="CR101" s="29">
        <f t="shared" si="179"/>
        <v>1.1517448935136733E-2</v>
      </c>
      <c r="CS101" s="29">
        <f t="shared" si="180"/>
        <v>0.18860152411216052</v>
      </c>
      <c r="CT101" s="29">
        <f t="shared" si="181"/>
        <v>0.13292245679672191</v>
      </c>
      <c r="CU101" s="29">
        <f t="shared" si="182"/>
        <v>0</v>
      </c>
      <c r="CV101" s="29">
        <f t="shared" si="183"/>
        <v>0.70091602901916417</v>
      </c>
      <c r="CW101" s="29">
        <f t="shared" si="184"/>
        <v>3.441671689486317E-2</v>
      </c>
      <c r="CX101" s="29">
        <f t="shared" si="185"/>
        <v>4.6790117281849137E-3</v>
      </c>
      <c r="CY101" s="29">
        <f t="shared" si="186"/>
        <v>0</v>
      </c>
      <c r="CZ101" s="29">
        <f t="shared" si="187"/>
        <v>0</v>
      </c>
      <c r="DA101" s="29">
        <f t="shared" si="188"/>
        <v>7.8948303335171083E-4</v>
      </c>
      <c r="DB101" s="29">
        <f t="shared" si="189"/>
        <v>2.8400278470132765</v>
      </c>
      <c r="DC101" s="29">
        <f t="shared" si="190"/>
        <v>2.1126553411474176</v>
      </c>
      <c r="DD101" s="29">
        <f t="shared" si="191"/>
        <v>1.8656702732873975</v>
      </c>
      <c r="DE101" s="29">
        <f t="shared" si="192"/>
        <v>1.2166200004604628E-2</v>
      </c>
      <c r="DF101" s="29">
        <f t="shared" si="193"/>
        <v>0.26563334484273293</v>
      </c>
      <c r="DG101" s="29">
        <f t="shared" si="194"/>
        <v>1.8778364732920021</v>
      </c>
      <c r="DH101" s="29">
        <f t="shared" si="195"/>
        <v>0.13432972671260246</v>
      </c>
      <c r="DI101" s="29">
        <f t="shared" si="196"/>
        <v>0.13130361813013047</v>
      </c>
      <c r="DJ101" s="29">
        <f t="shared" si="197"/>
        <v>0.28081933831003142</v>
      </c>
      <c r="DK101" s="29">
        <f t="shared" si="198"/>
        <v>0</v>
      </c>
      <c r="DL101" s="29">
        <f t="shared" si="199"/>
        <v>1.4807939924031754</v>
      </c>
      <c r="DM101" s="29">
        <f t="shared" si="200"/>
        <v>7.2710660772691241E-2</v>
      </c>
      <c r="DN101" s="29">
        <f t="shared" si="201"/>
        <v>1.9770278237682532E-2</v>
      </c>
      <c r="DO101" s="29">
        <f t="shared" si="202"/>
        <v>0</v>
      </c>
      <c r="DP101" s="29">
        <f t="shared" si="203"/>
        <v>0</v>
      </c>
      <c r="DQ101" s="29">
        <f t="shared" si="204"/>
        <v>1.1119370314371711E-3</v>
      </c>
      <c r="DR101" s="31">
        <f t="shared" si="205"/>
        <v>3.998676024889753</v>
      </c>
      <c r="DS101" s="29"/>
      <c r="DT101" s="29">
        <f t="shared" si="206"/>
        <v>1.9770278237682532E-2</v>
      </c>
      <c r="DU101" s="29">
        <f t="shared" si="207"/>
        <v>1.2166200004604628E-2</v>
      </c>
      <c r="DV101" s="29">
        <f t="shared" si="208"/>
        <v>1.1119370314371711E-3</v>
      </c>
      <c r="DW101" s="31">
        <f t="shared" si="209"/>
        <v>0.11042140286101078</v>
      </c>
      <c r="DX101" s="29">
        <f t="shared" si="210"/>
        <v>7.2710660772691241E-2</v>
      </c>
      <c r="DY101" s="29">
        <f t="shared" si="211"/>
        <v>0.7831575335374501</v>
      </c>
      <c r="DZ101" s="29">
        <f t="shared" si="212"/>
        <v>0.99933801244487652</v>
      </c>
      <c r="EA101" s="29">
        <f t="shared" si="213"/>
        <v>4.5717905463294501</v>
      </c>
      <c r="EB101" s="29">
        <f t="shared" si="214"/>
        <v>3.9848756542474777</v>
      </c>
      <c r="EC101" s="29"/>
      <c r="ED101" s="29"/>
      <c r="EE101" s="29">
        <f t="shared" si="215"/>
        <v>0.46703526583305033</v>
      </c>
      <c r="EF101" s="29">
        <f t="shared" si="216"/>
        <v>0.26040054646587213</v>
      </c>
      <c r="EG101" s="29">
        <f t="shared" si="217"/>
        <v>-0.77439286131325802</v>
      </c>
      <c r="EH101" s="29">
        <f t="shared" si="218"/>
        <v>4.9539623376663862</v>
      </c>
      <c r="EI101" s="29" t="e">
        <f>125.9*1000/8.3144+(#REF!*10^9-10^5)*6.5*(10^-6)/8.3144</f>
        <v>#REF!</v>
      </c>
      <c r="EJ101" s="29">
        <f t="shared" si="219"/>
        <v>10.838954016358764</v>
      </c>
      <c r="EK101" s="29" t="e">
        <f t="shared" si="220"/>
        <v>#REF!</v>
      </c>
      <c r="EL101" s="29" t="e">
        <f>#REF!</f>
        <v>#REF!</v>
      </c>
      <c r="EM101" s="29" t="e">
        <f>1/(0.000407-0.0000329*#REF!+0.00001202*P101+0.000056662*EA101-0.000306214*BT101-0.0006176*BW101+0.00018946*BT101/(BT101+BR101)+0.00025746*DJ101)</f>
        <v>#REF!</v>
      </c>
      <c r="EN101" s="29"/>
      <c r="EO101" s="29" t="e">
        <f t="shared" si="221"/>
        <v>#REF!</v>
      </c>
      <c r="EP101" s="29" t="e">
        <f>#REF!</f>
        <v>#REF!</v>
      </c>
      <c r="EQ101" s="31" t="e">
        <f t="shared" si="222"/>
        <v>#REF!</v>
      </c>
      <c r="ER101" s="31" t="e">
        <f>2064.1+31.52*DF101-12.28*DM101-289.6*DQ101+1.544*LN(DQ101)-177.24*(DF101-0.17145)^2-371.87*(DF101-0.17145)*(DM101-0.07365)+0.321067*#REF!-343.43*LN(#REF!)</f>
        <v>#REF!</v>
      </c>
      <c r="ES101" s="31" t="e">
        <f t="shared" si="223"/>
        <v>#REF!</v>
      </c>
      <c r="ET101" s="31">
        <f t="shared" si="224"/>
        <v>0.30408302972042484</v>
      </c>
      <c r="EU101" s="31" t="e">
        <f>(5573.8+587.9*#REF!-61*#REF!^2)/(5.3-0.633*LN(ET101)-3.97*EF101+0.06*EG101+24.7*BU101^2+0.081*P101+0.156*#REF!)</f>
        <v>#REF!</v>
      </c>
    </row>
    <row r="102" spans="4:151">
      <c r="D102">
        <v>47.2</v>
      </c>
      <c r="E102">
        <v>4.76</v>
      </c>
      <c r="F102">
        <v>14.3</v>
      </c>
      <c r="G102">
        <v>15</v>
      </c>
      <c r="H102">
        <v>0.15</v>
      </c>
      <c r="I102">
        <v>4.8</v>
      </c>
      <c r="J102">
        <v>6.61</v>
      </c>
      <c r="K102">
        <v>3.65</v>
      </c>
      <c r="L102">
        <v>1.05</v>
      </c>
      <c r="M102" s="30">
        <v>0</v>
      </c>
      <c r="N102">
        <v>0</v>
      </c>
      <c r="O102">
        <v>0.81</v>
      </c>
      <c r="P102">
        <v>0</v>
      </c>
      <c r="S102">
        <v>53.06</v>
      </c>
      <c r="T102">
        <v>0.46</v>
      </c>
      <c r="U102">
        <v>6.41</v>
      </c>
      <c r="V102">
        <v>9.5500000000000007</v>
      </c>
      <c r="W102">
        <v>0</v>
      </c>
      <c r="X102">
        <v>28.25</v>
      </c>
      <c r="Y102">
        <v>1.93</v>
      </c>
      <c r="Z102">
        <v>0.28999999999999998</v>
      </c>
      <c r="AA102">
        <v>0</v>
      </c>
      <c r="AB102" s="30">
        <v>0</v>
      </c>
      <c r="AC102">
        <v>0.04</v>
      </c>
      <c r="AD102" s="30">
        <v>0</v>
      </c>
      <c r="AF102" s="29">
        <f t="shared" si="120"/>
        <v>0.31049980779951869</v>
      </c>
      <c r="AG102" s="29">
        <f t="shared" si="121"/>
        <v>0.2023228166490762</v>
      </c>
      <c r="AH102" s="7" t="str">
        <f t="shared" si="122"/>
        <v/>
      </c>
      <c r="AI102" s="29" t="str">
        <f t="shared" si="123"/>
        <v/>
      </c>
      <c r="AJ102" s="40" t="e">
        <f t="shared" si="124"/>
        <v>#REF!</v>
      </c>
      <c r="AK102" s="41">
        <f t="shared" ca="1" si="125"/>
        <v>1374.0420646704838</v>
      </c>
      <c r="AL102" s="40">
        <f t="shared" ca="1" si="126"/>
        <v>1218.7057251910373</v>
      </c>
      <c r="AM102" s="94">
        <f t="shared" ca="1" si="127"/>
        <v>1374.0420646704838</v>
      </c>
      <c r="AN102" s="94">
        <f t="shared" ca="1" si="128"/>
        <v>1.6363780964859718</v>
      </c>
      <c r="AO102" s="90">
        <f t="shared" si="129"/>
        <v>1.3690099999999998</v>
      </c>
      <c r="AP102" s="90">
        <f t="shared" si="130"/>
        <v>1.3366888111888111</v>
      </c>
      <c r="AQ102" s="29"/>
      <c r="AR102" s="40" t="e">
        <f t="shared" si="131"/>
        <v>#REF!</v>
      </c>
      <c r="AS102" s="40">
        <f t="shared" ca="1" si="132"/>
        <v>1.6363780964859718</v>
      </c>
      <c r="AT102" s="40">
        <f t="shared" ca="1" si="133"/>
        <v>1.8970480783026553</v>
      </c>
      <c r="AU102" s="64"/>
      <c r="AV102" s="126">
        <f t="shared" si="134"/>
        <v>0.10817699115044248</v>
      </c>
      <c r="AW102" s="29"/>
      <c r="AX102" s="29">
        <f t="shared" si="135"/>
        <v>0.18961085348655327</v>
      </c>
      <c r="AY102" s="29">
        <f t="shared" si="136"/>
        <v>1.752783576896312</v>
      </c>
      <c r="AZ102" s="29">
        <f t="shared" si="137"/>
        <v>36.323181797154817</v>
      </c>
      <c r="BA102" s="29">
        <f t="shared" si="138"/>
        <v>84.05896836643835</v>
      </c>
      <c r="BB102" s="29">
        <f t="shared" si="139"/>
        <v>0.78556295072090387</v>
      </c>
      <c r="BC102" s="29">
        <f t="shared" si="140"/>
        <v>5.9590279273098741E-2</v>
      </c>
      <c r="BD102" s="29">
        <f t="shared" si="141"/>
        <v>0.28049940663587059</v>
      </c>
      <c r="BE102" s="29">
        <f t="shared" si="142"/>
        <v>0.20877872795296631</v>
      </c>
      <c r="BF102" s="29">
        <f t="shared" si="143"/>
        <v>2.1145374449339205E-3</v>
      </c>
      <c r="BG102" s="29">
        <f t="shared" si="144"/>
        <v>0.11909369696608806</v>
      </c>
      <c r="BH102" s="29">
        <f t="shared" si="145"/>
        <v>0.11787279724095626</v>
      </c>
      <c r="BI102" s="29">
        <f t="shared" si="146"/>
        <v>0.11778201936465474</v>
      </c>
      <c r="BJ102" s="29">
        <f t="shared" si="147"/>
        <v>2.2293940294704658E-2</v>
      </c>
      <c r="BK102" s="29">
        <f t="shared" si="148"/>
        <v>0</v>
      </c>
      <c r="BL102" s="29">
        <f t="shared" si="149"/>
        <v>0</v>
      </c>
      <c r="BM102" s="29">
        <f t="shared" si="150"/>
        <v>1.141351444655023E-2</v>
      </c>
      <c r="BN102" s="29">
        <f t="shared" si="151"/>
        <v>1.7250018703407275</v>
      </c>
      <c r="BO102" s="29">
        <f t="shared" si="152"/>
        <v>0.45539831824398957</v>
      </c>
      <c r="BP102" s="29">
        <f t="shared" si="153"/>
        <v>3.4545051978018028E-2</v>
      </c>
      <c r="BQ102" s="29">
        <f t="shared" si="154"/>
        <v>0.16260817536416092</v>
      </c>
      <c r="BR102" s="29">
        <f t="shared" si="155"/>
        <v>0.12103101541085734</v>
      </c>
      <c r="BS102" s="29">
        <f t="shared" si="156"/>
        <v>1.2258174795580082E-3</v>
      </c>
      <c r="BT102" s="29">
        <f t="shared" si="157"/>
        <v>6.9039749471439302E-2</v>
      </c>
      <c r="BU102" s="29">
        <f t="shared" si="158"/>
        <v>6.8331982282241618E-2</v>
      </c>
      <c r="BV102" s="29">
        <f t="shared" si="159"/>
        <v>6.8279357483473385E-2</v>
      </c>
      <c r="BW102" s="29">
        <f t="shared" si="160"/>
        <v>1.2924009346320936E-2</v>
      </c>
      <c r="BX102" s="29">
        <f t="shared" si="161"/>
        <v>0</v>
      </c>
      <c r="BY102" s="29">
        <f t="shared" si="162"/>
        <v>0</v>
      </c>
      <c r="BZ102" s="29">
        <f t="shared" si="163"/>
        <v>6.6165229399408124E-3</v>
      </c>
      <c r="CA102" s="29">
        <f t="shared" si="164"/>
        <v>1</v>
      </c>
      <c r="CB102" s="29">
        <f t="shared" si="165"/>
        <v>0.88309258824684655</v>
      </c>
      <c r="CC102" s="29">
        <f t="shared" si="166"/>
        <v>5.7587244675683666E-3</v>
      </c>
      <c r="CD102" s="29">
        <f t="shared" si="167"/>
        <v>6.2867174704053508E-2</v>
      </c>
      <c r="CE102" s="29">
        <f t="shared" si="168"/>
        <v>0.13292245679672191</v>
      </c>
      <c r="CF102" s="29">
        <f t="shared" si="169"/>
        <v>0</v>
      </c>
      <c r="CG102" s="29">
        <f t="shared" si="170"/>
        <v>0.70091602901916417</v>
      </c>
      <c r="CH102" s="29">
        <f t="shared" si="171"/>
        <v>3.441671689486317E-2</v>
      </c>
      <c r="CI102" s="29">
        <f t="shared" si="172"/>
        <v>4.6790117281849137E-3</v>
      </c>
      <c r="CJ102" s="29">
        <f t="shared" si="173"/>
        <v>0</v>
      </c>
      <c r="CK102" s="29">
        <f t="shared" si="174"/>
        <v>0</v>
      </c>
      <c r="CL102" s="29">
        <f t="shared" si="175"/>
        <v>2.6316101111723694E-4</v>
      </c>
      <c r="CM102" s="29">
        <f t="shared" si="176"/>
        <v>1.82491586286852</v>
      </c>
      <c r="CN102" s="29"/>
      <c r="CO102" s="29">
        <f t="shared" si="177"/>
        <v>0.80270056773579701</v>
      </c>
      <c r="CP102" s="29"/>
      <c r="CQ102" s="29">
        <f t="shared" si="178"/>
        <v>1.7661851764936931</v>
      </c>
      <c r="CR102" s="29">
        <f t="shared" si="179"/>
        <v>1.1517448935136733E-2</v>
      </c>
      <c r="CS102" s="29">
        <f t="shared" si="180"/>
        <v>0.18860152411216052</v>
      </c>
      <c r="CT102" s="29">
        <f t="shared" si="181"/>
        <v>0.13292245679672191</v>
      </c>
      <c r="CU102" s="29">
        <f t="shared" si="182"/>
        <v>0</v>
      </c>
      <c r="CV102" s="29">
        <f t="shared" si="183"/>
        <v>0.70091602901916417</v>
      </c>
      <c r="CW102" s="29">
        <f t="shared" si="184"/>
        <v>3.441671689486317E-2</v>
      </c>
      <c r="CX102" s="29">
        <f t="shared" si="185"/>
        <v>4.6790117281849137E-3</v>
      </c>
      <c r="CY102" s="29">
        <f t="shared" si="186"/>
        <v>0</v>
      </c>
      <c r="CZ102" s="29">
        <f t="shared" si="187"/>
        <v>0</v>
      </c>
      <c r="DA102" s="29">
        <f t="shared" si="188"/>
        <v>7.8948303335171083E-4</v>
      </c>
      <c r="DB102" s="29">
        <f t="shared" si="189"/>
        <v>2.8400278470132765</v>
      </c>
      <c r="DC102" s="29">
        <f t="shared" si="190"/>
        <v>2.1126553411474176</v>
      </c>
      <c r="DD102" s="29">
        <f t="shared" si="191"/>
        <v>1.8656702732873975</v>
      </c>
      <c r="DE102" s="29">
        <f t="shared" si="192"/>
        <v>1.2166200004604628E-2</v>
      </c>
      <c r="DF102" s="29">
        <f t="shared" si="193"/>
        <v>0.26563334484273293</v>
      </c>
      <c r="DG102" s="29">
        <f t="shared" si="194"/>
        <v>1.8778364732920021</v>
      </c>
      <c r="DH102" s="29">
        <f t="shared" si="195"/>
        <v>0.13432972671260246</v>
      </c>
      <c r="DI102" s="29">
        <f t="shared" si="196"/>
        <v>0.13130361813013047</v>
      </c>
      <c r="DJ102" s="29">
        <f t="shared" si="197"/>
        <v>0.28081933831003142</v>
      </c>
      <c r="DK102" s="29">
        <f t="shared" si="198"/>
        <v>0</v>
      </c>
      <c r="DL102" s="29">
        <f t="shared" si="199"/>
        <v>1.4807939924031754</v>
      </c>
      <c r="DM102" s="29">
        <f t="shared" si="200"/>
        <v>7.2710660772691241E-2</v>
      </c>
      <c r="DN102" s="29">
        <f t="shared" si="201"/>
        <v>1.9770278237682532E-2</v>
      </c>
      <c r="DO102" s="29">
        <f t="shared" si="202"/>
        <v>0</v>
      </c>
      <c r="DP102" s="29">
        <f t="shared" si="203"/>
        <v>0</v>
      </c>
      <c r="DQ102" s="29">
        <f t="shared" si="204"/>
        <v>1.1119370314371711E-3</v>
      </c>
      <c r="DR102" s="31">
        <f t="shared" si="205"/>
        <v>3.998676024889753</v>
      </c>
      <c r="DS102" s="29"/>
      <c r="DT102" s="29">
        <f t="shared" si="206"/>
        <v>1.9770278237682532E-2</v>
      </c>
      <c r="DU102" s="29">
        <f t="shared" si="207"/>
        <v>1.2166200004604628E-2</v>
      </c>
      <c r="DV102" s="29">
        <f t="shared" si="208"/>
        <v>1.1119370314371711E-3</v>
      </c>
      <c r="DW102" s="31">
        <f t="shared" si="209"/>
        <v>0.11042140286101078</v>
      </c>
      <c r="DX102" s="29">
        <f t="shared" si="210"/>
        <v>7.2710660772691241E-2</v>
      </c>
      <c r="DY102" s="29">
        <f t="shared" si="211"/>
        <v>0.7831575335374501</v>
      </c>
      <c r="DZ102" s="29">
        <f t="shared" si="212"/>
        <v>0.99933801244487652</v>
      </c>
      <c r="EA102" s="29">
        <f t="shared" si="213"/>
        <v>4.6366047616456276</v>
      </c>
      <c r="EB102" s="29">
        <f t="shared" si="214"/>
        <v>3.869885397153892</v>
      </c>
      <c r="EC102" s="29"/>
      <c r="ED102" s="29"/>
      <c r="EE102" s="29">
        <f t="shared" si="215"/>
        <v>0.45539831824398957</v>
      </c>
      <c r="EF102" s="29">
        <f t="shared" si="216"/>
        <v>0.25962856464409628</v>
      </c>
      <c r="EG102" s="29">
        <f t="shared" si="217"/>
        <v>-0.86721203892677723</v>
      </c>
      <c r="EH102" s="29">
        <f t="shared" si="218"/>
        <v>4.612411516720182</v>
      </c>
      <c r="EI102" s="29" t="e">
        <f>125.9*1000/8.3144+(#REF!*10^9-10^5)*6.5*(10^-6)/8.3144</f>
        <v>#REF!</v>
      </c>
      <c r="EJ102" s="29">
        <f t="shared" si="219"/>
        <v>10.782961394702998</v>
      </c>
      <c r="EK102" s="29" t="e">
        <f t="shared" si="220"/>
        <v>#REF!</v>
      </c>
      <c r="EL102" s="29" t="e">
        <f>#REF!</f>
        <v>#REF!</v>
      </c>
      <c r="EM102" s="29" t="e">
        <f>1/(0.000407-0.0000329*#REF!+0.00001202*P102+0.000056662*EA102-0.000306214*BT102-0.0006176*BW102+0.00018946*BT102/(BT102+BR102)+0.00025746*DJ102)</f>
        <v>#REF!</v>
      </c>
      <c r="EN102" s="29"/>
      <c r="EO102" s="29" t="e">
        <f t="shared" si="221"/>
        <v>#REF!</v>
      </c>
      <c r="EP102" s="29" t="e">
        <f>#REF!</f>
        <v>#REF!</v>
      </c>
      <c r="EQ102" s="31" t="e">
        <f t="shared" si="222"/>
        <v>#REF!</v>
      </c>
      <c r="ER102" s="31" t="e">
        <f>2064.1+31.52*DF102-12.28*DM102-289.6*DQ102+1.544*LN(DQ102)-177.24*(DF102-0.17145)^2-371.87*(DF102-0.17145)*(DM102-0.07365)+0.321067*#REF!-343.43*LN(#REF!)</f>
        <v>#REF!</v>
      </c>
      <c r="ES102" s="31" t="e">
        <f t="shared" si="223"/>
        <v>#REF!</v>
      </c>
      <c r="ET102" s="31">
        <f t="shared" si="224"/>
        <v>0.36323181797154819</v>
      </c>
      <c r="EU102" s="31" t="e">
        <f>(5573.8+587.9*#REF!-61*#REF!^2)/(5.3-0.633*LN(ET102)-3.97*EF102+0.06*EG102+24.7*BU102^2+0.081*P102+0.156*#REF!)</f>
        <v>#REF!</v>
      </c>
    </row>
    <row r="103" spans="4:151">
      <c r="D103">
        <v>42.66</v>
      </c>
      <c r="E103">
        <v>0.66</v>
      </c>
      <c r="F103">
        <v>9.36</v>
      </c>
      <c r="G103">
        <v>20.48</v>
      </c>
      <c r="H103">
        <v>0.28000000000000003</v>
      </c>
      <c r="I103">
        <v>13.96</v>
      </c>
      <c r="J103">
        <v>11.13</v>
      </c>
      <c r="K103">
        <v>0.11</v>
      </c>
      <c r="L103">
        <v>0.04</v>
      </c>
      <c r="M103" s="30">
        <v>0</v>
      </c>
      <c r="N103">
        <v>0.33</v>
      </c>
      <c r="O103">
        <v>0</v>
      </c>
      <c r="P103">
        <v>0</v>
      </c>
      <c r="S103">
        <v>53.06</v>
      </c>
      <c r="T103">
        <v>0.46</v>
      </c>
      <c r="U103">
        <v>6.41</v>
      </c>
      <c r="V103">
        <v>9.5500000000000007</v>
      </c>
      <c r="W103">
        <v>0</v>
      </c>
      <c r="X103">
        <v>28.25</v>
      </c>
      <c r="Y103">
        <v>1.93</v>
      </c>
      <c r="Z103">
        <v>0.28999999999999998</v>
      </c>
      <c r="AA103">
        <v>0</v>
      </c>
      <c r="AB103" s="30">
        <v>0</v>
      </c>
      <c r="AC103">
        <v>0.04</v>
      </c>
      <c r="AD103" s="30">
        <v>0</v>
      </c>
      <c r="AF103" s="29">
        <f t="shared" si="120"/>
        <v>0.32856406112867331</v>
      </c>
      <c r="AG103" s="29">
        <f t="shared" si="121"/>
        <v>9.8133336571151114E-2</v>
      </c>
      <c r="AH103" s="7" t="str">
        <f t="shared" si="122"/>
        <v/>
      </c>
      <c r="AI103" s="29" t="str">
        <f t="shared" si="123"/>
        <v/>
      </c>
      <c r="AJ103" s="40" t="e">
        <f t="shared" si="124"/>
        <v>#REF!</v>
      </c>
      <c r="AK103" s="41">
        <f t="shared" ca="1" si="125"/>
        <v>1566.1866341573648</v>
      </c>
      <c r="AL103" s="40">
        <f t="shared" ca="1" si="126"/>
        <v>1492.5774332453111</v>
      </c>
      <c r="AM103" s="94">
        <f t="shared" ca="1" si="127"/>
        <v>1566.1866341573648</v>
      </c>
      <c r="AN103" s="94">
        <f t="shared" ca="1" si="128"/>
        <v>2.6111918470871784</v>
      </c>
      <c r="AO103" s="90">
        <f t="shared" si="129"/>
        <v>2.7434326666666666</v>
      </c>
      <c r="AP103" s="90">
        <f t="shared" si="130"/>
        <v>2.0892412393162396</v>
      </c>
      <c r="AQ103" s="29"/>
      <c r="AR103" s="40" t="e">
        <f t="shared" si="131"/>
        <v>#REF!</v>
      </c>
      <c r="AS103" s="40">
        <f t="shared" ca="1" si="132"/>
        <v>2.6111918470871784</v>
      </c>
      <c r="AT103" s="40">
        <f t="shared" ca="1" si="133"/>
        <v>3.5702305083763215</v>
      </c>
      <c r="AU103" s="64"/>
      <c r="AV103" s="126">
        <f t="shared" si="134"/>
        <v>0.2304307245575222</v>
      </c>
      <c r="AW103" s="29"/>
      <c r="AX103" s="29">
        <f t="shared" si="135"/>
        <v>0.18961085348655327</v>
      </c>
      <c r="AY103" s="29">
        <f t="shared" si="136"/>
        <v>0.82285404366387305</v>
      </c>
      <c r="AZ103" s="29">
        <f t="shared" si="137"/>
        <v>54.855082995133451</v>
      </c>
      <c r="BA103" s="29">
        <f t="shared" si="138"/>
        <v>84.05896836643835</v>
      </c>
      <c r="BB103" s="29">
        <f t="shared" si="139"/>
        <v>0.71000244656257949</v>
      </c>
      <c r="BC103" s="29">
        <f t="shared" si="140"/>
        <v>8.2625177143372218E-3</v>
      </c>
      <c r="BD103" s="29">
        <f t="shared" si="141"/>
        <v>0.18359961161620619</v>
      </c>
      <c r="BE103" s="29">
        <f t="shared" si="142"/>
        <v>0.28505255656511669</v>
      </c>
      <c r="BF103" s="29">
        <f t="shared" si="143"/>
        <v>3.9471365638766524E-3</v>
      </c>
      <c r="BG103" s="29">
        <f t="shared" si="144"/>
        <v>0.34636416867637282</v>
      </c>
      <c r="BH103" s="29">
        <f t="shared" si="145"/>
        <v>0.1984756782589778</v>
      </c>
      <c r="BI103" s="29">
        <f t="shared" si="146"/>
        <v>3.5495951041402797E-3</v>
      </c>
      <c r="BJ103" s="29">
        <f t="shared" si="147"/>
        <v>8.492929636077965E-4</v>
      </c>
      <c r="BK103" s="29">
        <f t="shared" si="148"/>
        <v>0</v>
      </c>
      <c r="BL103" s="29">
        <f t="shared" si="149"/>
        <v>4.3421566834344096E-3</v>
      </c>
      <c r="BM103" s="29">
        <f t="shared" si="150"/>
        <v>0</v>
      </c>
      <c r="BN103" s="29">
        <f t="shared" si="151"/>
        <v>1.7444451607086491</v>
      </c>
      <c r="BO103" s="29">
        <f t="shared" si="152"/>
        <v>0.40700760479862486</v>
      </c>
      <c r="BP103" s="29">
        <f t="shared" si="153"/>
        <v>4.7364731780853032E-3</v>
      </c>
      <c r="BQ103" s="29">
        <f t="shared" si="154"/>
        <v>0.10524814178831635</v>
      </c>
      <c r="BR103" s="29">
        <f t="shared" si="155"/>
        <v>0.16340585705160218</v>
      </c>
      <c r="BS103" s="29">
        <f t="shared" si="156"/>
        <v>2.2626888209390313E-3</v>
      </c>
      <c r="BT103" s="29">
        <f t="shared" si="157"/>
        <v>0.19855262663325496</v>
      </c>
      <c r="BU103" s="29">
        <f t="shared" si="158"/>
        <v>0.11377581980183926</v>
      </c>
      <c r="BV103" s="29">
        <f t="shared" si="159"/>
        <v>2.0347989057439451E-3</v>
      </c>
      <c r="BW103" s="29">
        <f t="shared" si="160"/>
        <v>4.8685563910922069E-4</v>
      </c>
      <c r="BX103" s="29">
        <f t="shared" si="161"/>
        <v>0</v>
      </c>
      <c r="BY103" s="29">
        <f t="shared" si="162"/>
        <v>2.4891333824850577E-3</v>
      </c>
      <c r="BZ103" s="29">
        <f t="shared" si="163"/>
        <v>0</v>
      </c>
      <c r="CA103" s="29">
        <f t="shared" si="164"/>
        <v>1.0000000000000002</v>
      </c>
      <c r="CB103" s="29">
        <f t="shared" si="165"/>
        <v>0.88309258824684655</v>
      </c>
      <c r="CC103" s="29">
        <f t="shared" si="166"/>
        <v>5.7587244675683666E-3</v>
      </c>
      <c r="CD103" s="29">
        <f t="shared" si="167"/>
        <v>6.2867174704053508E-2</v>
      </c>
      <c r="CE103" s="29">
        <f t="shared" si="168"/>
        <v>0.13292245679672191</v>
      </c>
      <c r="CF103" s="29">
        <f t="shared" si="169"/>
        <v>0</v>
      </c>
      <c r="CG103" s="29">
        <f t="shared" si="170"/>
        <v>0.70091602901916417</v>
      </c>
      <c r="CH103" s="29">
        <f t="shared" si="171"/>
        <v>3.441671689486317E-2</v>
      </c>
      <c r="CI103" s="29">
        <f t="shared" si="172"/>
        <v>4.6790117281849137E-3</v>
      </c>
      <c r="CJ103" s="29">
        <f t="shared" si="173"/>
        <v>0</v>
      </c>
      <c r="CK103" s="29">
        <f t="shared" si="174"/>
        <v>0</v>
      </c>
      <c r="CL103" s="29">
        <f t="shared" si="175"/>
        <v>2.6316101111723694E-4</v>
      </c>
      <c r="CM103" s="29">
        <f t="shared" si="176"/>
        <v>1.82491586286852</v>
      </c>
      <c r="CN103" s="29"/>
      <c r="CO103" s="29">
        <f t="shared" si="177"/>
        <v>0.80270056773579701</v>
      </c>
      <c r="CP103" s="29"/>
      <c r="CQ103" s="29">
        <f t="shared" si="178"/>
        <v>1.7661851764936931</v>
      </c>
      <c r="CR103" s="29">
        <f t="shared" si="179"/>
        <v>1.1517448935136733E-2</v>
      </c>
      <c r="CS103" s="29">
        <f t="shared" si="180"/>
        <v>0.18860152411216052</v>
      </c>
      <c r="CT103" s="29">
        <f t="shared" si="181"/>
        <v>0.13292245679672191</v>
      </c>
      <c r="CU103" s="29">
        <f t="shared" si="182"/>
        <v>0</v>
      </c>
      <c r="CV103" s="29">
        <f t="shared" si="183"/>
        <v>0.70091602901916417</v>
      </c>
      <c r="CW103" s="29">
        <f t="shared" si="184"/>
        <v>3.441671689486317E-2</v>
      </c>
      <c r="CX103" s="29">
        <f t="shared" si="185"/>
        <v>4.6790117281849137E-3</v>
      </c>
      <c r="CY103" s="29">
        <f t="shared" si="186"/>
        <v>0</v>
      </c>
      <c r="CZ103" s="29">
        <f t="shared" si="187"/>
        <v>0</v>
      </c>
      <c r="DA103" s="29">
        <f t="shared" si="188"/>
        <v>7.8948303335171083E-4</v>
      </c>
      <c r="DB103" s="29">
        <f t="shared" si="189"/>
        <v>2.8400278470132765</v>
      </c>
      <c r="DC103" s="29">
        <f t="shared" si="190"/>
        <v>2.1126553411474176</v>
      </c>
      <c r="DD103" s="29">
        <f t="shared" si="191"/>
        <v>1.8656702732873975</v>
      </c>
      <c r="DE103" s="29">
        <f t="shared" si="192"/>
        <v>1.2166200004604628E-2</v>
      </c>
      <c r="DF103" s="29">
        <f t="shared" si="193"/>
        <v>0.26563334484273293</v>
      </c>
      <c r="DG103" s="29">
        <f t="shared" si="194"/>
        <v>1.8778364732920021</v>
      </c>
      <c r="DH103" s="29">
        <f t="shared" si="195"/>
        <v>0.13432972671260246</v>
      </c>
      <c r="DI103" s="29">
        <f t="shared" si="196"/>
        <v>0.13130361813013047</v>
      </c>
      <c r="DJ103" s="29">
        <f t="shared" si="197"/>
        <v>0.28081933831003142</v>
      </c>
      <c r="DK103" s="29">
        <f t="shared" si="198"/>
        <v>0</v>
      </c>
      <c r="DL103" s="29">
        <f t="shared" si="199"/>
        <v>1.4807939924031754</v>
      </c>
      <c r="DM103" s="29">
        <f t="shared" si="200"/>
        <v>7.2710660772691241E-2</v>
      </c>
      <c r="DN103" s="29">
        <f t="shared" si="201"/>
        <v>1.9770278237682532E-2</v>
      </c>
      <c r="DO103" s="29">
        <f t="shared" si="202"/>
        <v>0</v>
      </c>
      <c r="DP103" s="29">
        <f t="shared" si="203"/>
        <v>0</v>
      </c>
      <c r="DQ103" s="29">
        <f t="shared" si="204"/>
        <v>1.1119370314371711E-3</v>
      </c>
      <c r="DR103" s="31">
        <f t="shared" si="205"/>
        <v>3.998676024889753</v>
      </c>
      <c r="DS103" s="29"/>
      <c r="DT103" s="29">
        <f t="shared" si="206"/>
        <v>1.9770278237682532E-2</v>
      </c>
      <c r="DU103" s="29">
        <f t="shared" si="207"/>
        <v>1.2166200004604628E-2</v>
      </c>
      <c r="DV103" s="29">
        <f t="shared" si="208"/>
        <v>1.1119370314371711E-3</v>
      </c>
      <c r="DW103" s="31">
        <f t="shared" si="209"/>
        <v>0.11042140286101078</v>
      </c>
      <c r="DX103" s="29">
        <f t="shared" si="210"/>
        <v>7.2710660772691241E-2</v>
      </c>
      <c r="DY103" s="29">
        <f t="shared" si="211"/>
        <v>0.7831575335374501</v>
      </c>
      <c r="DZ103" s="29">
        <f t="shared" si="212"/>
        <v>0.99933801244487652</v>
      </c>
      <c r="EA103" s="29">
        <f t="shared" si="213"/>
        <v>3.5734133646310151</v>
      </c>
      <c r="EB103" s="29">
        <f t="shared" si="214"/>
        <v>4.2083350139533957</v>
      </c>
      <c r="EC103" s="29"/>
      <c r="ED103" s="29"/>
      <c r="EE103" s="29">
        <f t="shared" si="215"/>
        <v>0.40700760479862486</v>
      </c>
      <c r="EF103" s="29">
        <f t="shared" si="216"/>
        <v>0.47799699230763548</v>
      </c>
      <c r="EG103" s="29">
        <f t="shared" si="217"/>
        <v>-0.42246506459525507</v>
      </c>
      <c r="EH103" s="29">
        <f t="shared" si="218"/>
        <v>1.951105264331441</v>
      </c>
      <c r="EI103" s="29" t="e">
        <f>125.9*1000/8.3144+(#REF!*10^9-10^5)*6.5*(10^-6)/8.3144</f>
        <v>#REF!</v>
      </c>
      <c r="EJ103" s="29">
        <f t="shared" si="219"/>
        <v>9.8382096534978913</v>
      </c>
      <c r="EK103" s="29" t="e">
        <f t="shared" si="220"/>
        <v>#REF!</v>
      </c>
      <c r="EL103" s="29" t="e">
        <f>#REF!</f>
        <v>#REF!</v>
      </c>
      <c r="EM103" s="29" t="e">
        <f>1/(0.000407-0.0000329*#REF!+0.00001202*P103+0.000056662*EA103-0.000306214*BT103-0.0006176*BW103+0.00018946*BT103/(BT103+BR103)+0.00025746*DJ103)</f>
        <v>#REF!</v>
      </c>
      <c r="EN103" s="29"/>
      <c r="EO103" s="29" t="e">
        <f t="shared" si="221"/>
        <v>#REF!</v>
      </c>
      <c r="EP103" s="29" t="e">
        <f>#REF!</f>
        <v>#REF!</v>
      </c>
      <c r="EQ103" s="31" t="e">
        <f t="shared" si="222"/>
        <v>#REF!</v>
      </c>
      <c r="ER103" s="31" t="e">
        <f>2064.1+31.52*DF103-12.28*DM103-289.6*DQ103+1.544*LN(DQ103)-177.24*(DF103-0.17145)^2-371.87*(DF103-0.17145)*(DM103-0.07365)+0.321067*#REF!-343.43*LN(#REF!)</f>
        <v>#REF!</v>
      </c>
      <c r="ES103" s="31" t="e">
        <f t="shared" si="223"/>
        <v>#REF!</v>
      </c>
      <c r="ET103" s="31">
        <f t="shared" si="224"/>
        <v>0.54855082995133453</v>
      </c>
      <c r="EU103" s="31" t="e">
        <f>(5573.8+587.9*#REF!-61*#REF!^2)/(5.3-0.633*LN(ET103)-3.97*EF103+0.06*EG103+24.7*BU103^2+0.081*P103+0.156*#REF!)</f>
        <v>#REF!</v>
      </c>
    </row>
    <row r="104" spans="4:151">
      <c r="D104">
        <v>48.64</v>
      </c>
      <c r="E104">
        <v>1.1599999999999999</v>
      </c>
      <c r="F104">
        <v>14.32</v>
      </c>
      <c r="G104">
        <v>9.19</v>
      </c>
      <c r="H104">
        <v>0</v>
      </c>
      <c r="I104">
        <v>13.49</v>
      </c>
      <c r="J104">
        <v>10.19</v>
      </c>
      <c r="K104">
        <v>2.65</v>
      </c>
      <c r="L104">
        <v>0.21</v>
      </c>
      <c r="M104" s="30">
        <v>0</v>
      </c>
      <c r="N104">
        <v>0.15</v>
      </c>
      <c r="O104">
        <v>0</v>
      </c>
      <c r="P104">
        <v>0</v>
      </c>
      <c r="S104">
        <v>53.06</v>
      </c>
      <c r="T104">
        <v>0.46</v>
      </c>
      <c r="U104">
        <v>6.41</v>
      </c>
      <c r="V104">
        <v>9.5500000000000007</v>
      </c>
      <c r="W104">
        <v>0</v>
      </c>
      <c r="X104">
        <v>28.25</v>
      </c>
      <c r="Y104">
        <v>1.93</v>
      </c>
      <c r="Z104">
        <v>0.28999999999999998</v>
      </c>
      <c r="AA104">
        <v>0</v>
      </c>
      <c r="AB104" s="30">
        <v>0</v>
      </c>
      <c r="AC104">
        <v>0.04</v>
      </c>
      <c r="AD104" s="30">
        <v>0</v>
      </c>
      <c r="AF104" s="29">
        <f t="shared" si="120"/>
        <v>0.31637084027457596</v>
      </c>
      <c r="AG104" s="29">
        <f t="shared" si="121"/>
        <v>0.17985726453345902</v>
      </c>
      <c r="AH104" s="7" t="str">
        <f t="shared" si="122"/>
        <v/>
      </c>
      <c r="AI104" s="29" t="str">
        <f t="shared" si="123"/>
        <v/>
      </c>
      <c r="AJ104" s="40" t="e">
        <f t="shared" si="124"/>
        <v>#REF!</v>
      </c>
      <c r="AK104" s="41">
        <f t="shared" ca="1" si="125"/>
        <v>1361.6241558510199</v>
      </c>
      <c r="AL104" s="40">
        <f t="shared" ca="1" si="126"/>
        <v>1400.2133684325306</v>
      </c>
      <c r="AM104" s="94">
        <f t="shared" ca="1" si="127"/>
        <v>1361.6241558510199</v>
      </c>
      <c r="AN104" s="94">
        <f t="shared" ca="1" si="128"/>
        <v>1.8340082113587814</v>
      </c>
      <c r="AO104" s="90">
        <f t="shared" si="129"/>
        <v>1.9136991005586594</v>
      </c>
      <c r="AP104" s="90">
        <f t="shared" si="130"/>
        <v>1.3346973463687151</v>
      </c>
      <c r="AQ104" s="29"/>
      <c r="AR104" s="40" t="e">
        <f t="shared" si="131"/>
        <v>#REF!</v>
      </c>
      <c r="AS104" s="40">
        <f t="shared" ca="1" si="132"/>
        <v>1.8340082113587814</v>
      </c>
      <c r="AT104" s="40">
        <f t="shared" ca="1" si="133"/>
        <v>1.810191938449075</v>
      </c>
      <c r="AU104" s="64"/>
      <c r="AV104" s="126">
        <f t="shared" si="134"/>
        <v>0.49622810480803498</v>
      </c>
      <c r="AW104" s="29"/>
      <c r="AX104" s="29">
        <f t="shared" si="135"/>
        <v>0.18961085348655327</v>
      </c>
      <c r="AY104" s="29">
        <f t="shared" si="136"/>
        <v>0.38210422112206627</v>
      </c>
      <c r="AZ104" s="29">
        <f t="shared" si="137"/>
        <v>72.350257490606722</v>
      </c>
      <c r="BA104" s="29">
        <f t="shared" si="138"/>
        <v>84.05896836643835</v>
      </c>
      <c r="BB104" s="29">
        <f t="shared" si="139"/>
        <v>0.80952927803103314</v>
      </c>
      <c r="BC104" s="29">
        <f t="shared" si="140"/>
        <v>1.4522000831259357E-2</v>
      </c>
      <c r="BD104" s="29">
        <f t="shared" si="141"/>
        <v>0.28089171349829839</v>
      </c>
      <c r="BE104" s="29">
        <f t="shared" si="142"/>
        <v>0.12791176732585069</v>
      </c>
      <c r="BF104" s="29">
        <f t="shared" si="143"/>
        <v>0</v>
      </c>
      <c r="BG104" s="29">
        <f t="shared" si="144"/>
        <v>0.33470291084844334</v>
      </c>
      <c r="BH104" s="29">
        <f t="shared" si="145"/>
        <v>0.18171313220655735</v>
      </c>
      <c r="BI104" s="29">
        <f t="shared" si="146"/>
        <v>8.5512972963379466E-2</v>
      </c>
      <c r="BJ104" s="29">
        <f t="shared" si="147"/>
        <v>4.458788058940932E-3</v>
      </c>
      <c r="BK104" s="29">
        <f t="shared" si="148"/>
        <v>0</v>
      </c>
      <c r="BL104" s="29">
        <f t="shared" si="149"/>
        <v>1.9737075833792766E-3</v>
      </c>
      <c r="BM104" s="29">
        <f t="shared" si="150"/>
        <v>0</v>
      </c>
      <c r="BN104" s="29">
        <f t="shared" si="151"/>
        <v>1.8412162713471418</v>
      </c>
      <c r="BO104" s="29">
        <f t="shared" si="152"/>
        <v>0.43967093416936515</v>
      </c>
      <c r="BP104" s="29">
        <f t="shared" si="153"/>
        <v>7.8871781969611903E-3</v>
      </c>
      <c r="BQ104" s="29">
        <f t="shared" si="154"/>
        <v>0.15255769670815561</v>
      </c>
      <c r="BR104" s="29">
        <f t="shared" si="155"/>
        <v>6.9471343109662478E-2</v>
      </c>
      <c r="BS104" s="29">
        <f t="shared" si="156"/>
        <v>0</v>
      </c>
      <c r="BT104" s="29">
        <f t="shared" si="157"/>
        <v>0.18178359384340823</v>
      </c>
      <c r="BU104" s="29">
        <f t="shared" si="158"/>
        <v>9.8691900041490171E-2</v>
      </c>
      <c r="BV104" s="29">
        <f t="shared" si="159"/>
        <v>4.6443741723406103E-2</v>
      </c>
      <c r="BW104" s="29">
        <f t="shared" si="160"/>
        <v>2.4216536255562316E-3</v>
      </c>
      <c r="BX104" s="29">
        <f t="shared" si="161"/>
        <v>0</v>
      </c>
      <c r="BY104" s="29">
        <f t="shared" si="162"/>
        <v>1.0719585819949312E-3</v>
      </c>
      <c r="BZ104" s="29">
        <f t="shared" si="163"/>
        <v>0</v>
      </c>
      <c r="CA104" s="29">
        <f t="shared" si="164"/>
        <v>1.0000000000000002</v>
      </c>
      <c r="CB104" s="29">
        <f t="shared" si="165"/>
        <v>0.88309258824684655</v>
      </c>
      <c r="CC104" s="29">
        <f t="shared" si="166"/>
        <v>5.7587244675683666E-3</v>
      </c>
      <c r="CD104" s="29">
        <f t="shared" si="167"/>
        <v>6.2867174704053508E-2</v>
      </c>
      <c r="CE104" s="29">
        <f t="shared" si="168"/>
        <v>0.13292245679672191</v>
      </c>
      <c r="CF104" s="29">
        <f t="shared" si="169"/>
        <v>0</v>
      </c>
      <c r="CG104" s="29">
        <f t="shared" si="170"/>
        <v>0.70091602901916417</v>
      </c>
      <c r="CH104" s="29">
        <f t="shared" si="171"/>
        <v>3.441671689486317E-2</v>
      </c>
      <c r="CI104" s="29">
        <f t="shared" si="172"/>
        <v>4.6790117281849137E-3</v>
      </c>
      <c r="CJ104" s="29">
        <f t="shared" si="173"/>
        <v>0</v>
      </c>
      <c r="CK104" s="29">
        <f t="shared" si="174"/>
        <v>0</v>
      </c>
      <c r="CL104" s="29">
        <f t="shared" si="175"/>
        <v>2.6316101111723694E-4</v>
      </c>
      <c r="CM104" s="29">
        <f t="shared" si="176"/>
        <v>1.82491586286852</v>
      </c>
      <c r="CN104" s="29"/>
      <c r="CO104" s="29">
        <f t="shared" si="177"/>
        <v>0.80270056773579701</v>
      </c>
      <c r="CP104" s="29"/>
      <c r="CQ104" s="29">
        <f t="shared" si="178"/>
        <v>1.7661851764936931</v>
      </c>
      <c r="CR104" s="29">
        <f t="shared" si="179"/>
        <v>1.1517448935136733E-2</v>
      </c>
      <c r="CS104" s="29">
        <f t="shared" si="180"/>
        <v>0.18860152411216052</v>
      </c>
      <c r="CT104" s="29">
        <f t="shared" si="181"/>
        <v>0.13292245679672191</v>
      </c>
      <c r="CU104" s="29">
        <f t="shared" si="182"/>
        <v>0</v>
      </c>
      <c r="CV104" s="29">
        <f t="shared" si="183"/>
        <v>0.70091602901916417</v>
      </c>
      <c r="CW104" s="29">
        <f t="shared" si="184"/>
        <v>3.441671689486317E-2</v>
      </c>
      <c r="CX104" s="29">
        <f t="shared" si="185"/>
        <v>4.6790117281849137E-3</v>
      </c>
      <c r="CY104" s="29">
        <f t="shared" si="186"/>
        <v>0</v>
      </c>
      <c r="CZ104" s="29">
        <f t="shared" si="187"/>
        <v>0</v>
      </c>
      <c r="DA104" s="29">
        <f t="shared" si="188"/>
        <v>7.8948303335171083E-4</v>
      </c>
      <c r="DB104" s="29">
        <f t="shared" si="189"/>
        <v>2.8400278470132765</v>
      </c>
      <c r="DC104" s="29">
        <f t="shared" si="190"/>
        <v>2.1126553411474176</v>
      </c>
      <c r="DD104" s="29">
        <f t="shared" si="191"/>
        <v>1.8656702732873975</v>
      </c>
      <c r="DE104" s="29">
        <f t="shared" si="192"/>
        <v>1.2166200004604628E-2</v>
      </c>
      <c r="DF104" s="29">
        <f t="shared" si="193"/>
        <v>0.26563334484273293</v>
      </c>
      <c r="DG104" s="29">
        <f t="shared" si="194"/>
        <v>1.8778364732920021</v>
      </c>
      <c r="DH104" s="29">
        <f t="shared" si="195"/>
        <v>0.13432972671260246</v>
      </c>
      <c r="DI104" s="29">
        <f t="shared" si="196"/>
        <v>0.13130361813013047</v>
      </c>
      <c r="DJ104" s="29">
        <f t="shared" si="197"/>
        <v>0.28081933831003142</v>
      </c>
      <c r="DK104" s="29">
        <f t="shared" si="198"/>
        <v>0</v>
      </c>
      <c r="DL104" s="29">
        <f t="shared" si="199"/>
        <v>1.4807939924031754</v>
      </c>
      <c r="DM104" s="29">
        <f t="shared" si="200"/>
        <v>7.2710660772691241E-2</v>
      </c>
      <c r="DN104" s="29">
        <f t="shared" si="201"/>
        <v>1.9770278237682532E-2</v>
      </c>
      <c r="DO104" s="29">
        <f t="shared" si="202"/>
        <v>0</v>
      </c>
      <c r="DP104" s="29">
        <f t="shared" si="203"/>
        <v>0</v>
      </c>
      <c r="DQ104" s="29">
        <f t="shared" si="204"/>
        <v>1.1119370314371711E-3</v>
      </c>
      <c r="DR104" s="31">
        <f t="shared" si="205"/>
        <v>3.998676024889753</v>
      </c>
      <c r="DS104" s="29"/>
      <c r="DT104" s="29">
        <f t="shared" si="206"/>
        <v>1.9770278237682532E-2</v>
      </c>
      <c r="DU104" s="29">
        <f t="shared" si="207"/>
        <v>1.2166200004604628E-2</v>
      </c>
      <c r="DV104" s="29">
        <f t="shared" si="208"/>
        <v>1.1119370314371711E-3</v>
      </c>
      <c r="DW104" s="31">
        <f t="shared" si="209"/>
        <v>0.11042140286101078</v>
      </c>
      <c r="DX104" s="29">
        <f t="shared" si="210"/>
        <v>7.2710660772691241E-2</v>
      </c>
      <c r="DY104" s="29">
        <f t="shared" si="211"/>
        <v>0.7831575335374501</v>
      </c>
      <c r="DZ104" s="29">
        <f t="shared" si="212"/>
        <v>0.99933801244487652</v>
      </c>
      <c r="EA104" s="29">
        <f t="shared" si="213"/>
        <v>4.1616103470185175</v>
      </c>
      <c r="EB104" s="29">
        <f t="shared" si="214"/>
        <v>3.7599894123943041</v>
      </c>
      <c r="EC104" s="29"/>
      <c r="ED104" s="29"/>
      <c r="EE104" s="29">
        <f t="shared" si="215"/>
        <v>0.43967093416936515</v>
      </c>
      <c r="EF104" s="29">
        <f t="shared" si="216"/>
        <v>0.34994683699456086</v>
      </c>
      <c r="EG104" s="29">
        <f t="shared" si="217"/>
        <v>-0.6347929482038891</v>
      </c>
      <c r="EH104" s="29">
        <f t="shared" si="218"/>
        <v>2.4119198433710398</v>
      </c>
      <c r="EI104" s="29" t="e">
        <f>125.9*1000/8.3144+(#REF!*10^9-10^5)*6.5*(10^-6)/8.3144</f>
        <v>#REF!</v>
      </c>
      <c r="EJ104" s="29">
        <f t="shared" si="219"/>
        <v>9.8509452172488725</v>
      </c>
      <c r="EK104" s="29" t="e">
        <f t="shared" si="220"/>
        <v>#REF!</v>
      </c>
      <c r="EL104" s="29" t="e">
        <f>#REF!</f>
        <v>#REF!</v>
      </c>
      <c r="EM104" s="29" t="e">
        <f>1/(0.000407-0.0000329*#REF!+0.00001202*P104+0.000056662*EA104-0.000306214*BT104-0.0006176*BW104+0.00018946*BT104/(BT104+BR104)+0.00025746*DJ104)</f>
        <v>#REF!</v>
      </c>
      <c r="EN104" s="29"/>
      <c r="EO104" s="29" t="e">
        <f t="shared" si="221"/>
        <v>#REF!</v>
      </c>
      <c r="EP104" s="29" t="e">
        <f>#REF!</f>
        <v>#REF!</v>
      </c>
      <c r="EQ104" s="31" t="e">
        <f t="shared" si="222"/>
        <v>#REF!</v>
      </c>
      <c r="ER104" s="31" t="e">
        <f>2064.1+31.52*DF104-12.28*DM104-289.6*DQ104+1.544*LN(DQ104)-177.24*(DF104-0.17145)^2-371.87*(DF104-0.17145)*(DM104-0.07365)+0.321067*#REF!-343.43*LN(#REF!)</f>
        <v>#REF!</v>
      </c>
      <c r="ES104" s="31" t="e">
        <f t="shared" si="223"/>
        <v>#REF!</v>
      </c>
      <c r="ET104" s="31">
        <f t="shared" si="224"/>
        <v>0.72350257490606718</v>
      </c>
      <c r="EU104" s="31" t="e">
        <f>(5573.8+587.9*#REF!-61*#REF!^2)/(5.3-0.633*LN(ET104)-3.97*EF104+0.06*EG104+24.7*BU104^2+0.081*P104+0.156*#REF!)</f>
        <v>#REF!</v>
      </c>
    </row>
    <row r="105" spans="4:151">
      <c r="D105">
        <v>48.52</v>
      </c>
      <c r="E105">
        <v>1.54</v>
      </c>
      <c r="F105">
        <v>17.72</v>
      </c>
      <c r="G105">
        <v>8.67</v>
      </c>
      <c r="H105">
        <v>0</v>
      </c>
      <c r="I105">
        <v>10.37</v>
      </c>
      <c r="J105">
        <v>9.43</v>
      </c>
      <c r="K105">
        <v>3</v>
      </c>
      <c r="L105">
        <v>0.28000000000000003</v>
      </c>
      <c r="M105" s="30">
        <v>0</v>
      </c>
      <c r="N105">
        <v>7.0000000000000007E-2</v>
      </c>
      <c r="O105">
        <v>0</v>
      </c>
      <c r="P105">
        <v>0</v>
      </c>
      <c r="S105">
        <v>53.06</v>
      </c>
      <c r="T105">
        <v>0.46</v>
      </c>
      <c r="U105">
        <v>6.41</v>
      </c>
      <c r="V105">
        <v>9.5500000000000007</v>
      </c>
      <c r="W105">
        <v>0</v>
      </c>
      <c r="X105">
        <v>28.25</v>
      </c>
      <c r="Y105">
        <v>1.93</v>
      </c>
      <c r="Z105">
        <v>0.28999999999999998</v>
      </c>
      <c r="AA105">
        <v>0</v>
      </c>
      <c r="AB105" s="30">
        <v>0</v>
      </c>
      <c r="AC105">
        <v>0.04</v>
      </c>
      <c r="AD105" s="30">
        <v>0</v>
      </c>
      <c r="AF105" s="29">
        <f t="shared" si="120"/>
        <v>0.3152480771833841</v>
      </c>
      <c r="AG105" s="29">
        <f t="shared" si="121"/>
        <v>8.908994120981395E-2</v>
      </c>
      <c r="AH105" s="7" t="str">
        <f t="shared" si="122"/>
        <v/>
      </c>
      <c r="AI105" s="29" t="str">
        <f t="shared" si="123"/>
        <v/>
      </c>
      <c r="AJ105" s="40" t="e">
        <f t="shared" si="124"/>
        <v>#REF!</v>
      </c>
      <c r="AK105" s="41">
        <f t="shared" ca="1" si="125"/>
        <v>1289.4517047876761</v>
      </c>
      <c r="AL105" s="40">
        <f t="shared" ca="1" si="126"/>
        <v>1323.3318937630302</v>
      </c>
      <c r="AM105" s="94">
        <f t="shared" ca="1" si="127"/>
        <v>1289.4517047876761</v>
      </c>
      <c r="AN105" s="94">
        <f t="shared" ca="1" si="128"/>
        <v>1.3431115832280558</v>
      </c>
      <c r="AO105" s="90">
        <f t="shared" si="129"/>
        <v>1.3008760586907451</v>
      </c>
      <c r="AP105" s="90">
        <f t="shared" si="130"/>
        <v>1.0614890519187359</v>
      </c>
      <c r="AQ105" s="29"/>
      <c r="AR105" s="40" t="e">
        <f t="shared" si="131"/>
        <v>#REF!</v>
      </c>
      <c r="AS105" s="40">
        <f t="shared" ca="1" si="132"/>
        <v>1.3431115832280558</v>
      </c>
      <c r="AT105" s="40">
        <f t="shared" ca="1" si="133"/>
        <v>1.3636513430163499</v>
      </c>
      <c r="AU105" s="64"/>
      <c r="AV105" s="126">
        <f t="shared" si="134"/>
        <v>0.40433801839319805</v>
      </c>
      <c r="AW105" s="29"/>
      <c r="AX105" s="29">
        <f t="shared" si="135"/>
        <v>0.18961085348655327</v>
      </c>
      <c r="AY105" s="29">
        <f t="shared" si="136"/>
        <v>0.46894144221225914</v>
      </c>
      <c r="AZ105" s="29">
        <f t="shared" si="137"/>
        <v>68.072771409597038</v>
      </c>
      <c r="BA105" s="29">
        <f t="shared" si="138"/>
        <v>84.05896836643835</v>
      </c>
      <c r="BB105" s="29">
        <f t="shared" si="139"/>
        <v>0.80753208408852239</v>
      </c>
      <c r="BC105" s="29">
        <f t="shared" si="140"/>
        <v>1.9279208000120184E-2</v>
      </c>
      <c r="BD105" s="29">
        <f t="shared" si="141"/>
        <v>0.34758388011102281</v>
      </c>
      <c r="BE105" s="29">
        <f t="shared" si="142"/>
        <v>0.12067410475681453</v>
      </c>
      <c r="BF105" s="29">
        <f t="shared" si="143"/>
        <v>0</v>
      </c>
      <c r="BG105" s="29">
        <f t="shared" si="144"/>
        <v>0.25729200782048606</v>
      </c>
      <c r="BH105" s="29">
        <f t="shared" si="145"/>
        <v>0.16816043539821746</v>
      </c>
      <c r="BI105" s="29">
        <f t="shared" si="146"/>
        <v>9.6807139203825818E-2</v>
      </c>
      <c r="BJ105" s="29">
        <f t="shared" si="147"/>
        <v>5.9450507452545763E-3</v>
      </c>
      <c r="BK105" s="29">
        <f t="shared" si="148"/>
        <v>0</v>
      </c>
      <c r="BL105" s="29">
        <f t="shared" si="149"/>
        <v>9.210635389103293E-4</v>
      </c>
      <c r="BM105" s="29">
        <f t="shared" si="150"/>
        <v>0</v>
      </c>
      <c r="BN105" s="29">
        <f t="shared" si="151"/>
        <v>1.824194973663174</v>
      </c>
      <c r="BO105" s="29">
        <f t="shared" si="152"/>
        <v>0.44267860384842178</v>
      </c>
      <c r="BP105" s="29">
        <f t="shared" si="153"/>
        <v>1.0568611512729652E-2</v>
      </c>
      <c r="BQ105" s="29">
        <f t="shared" si="154"/>
        <v>0.19054097019741156</v>
      </c>
      <c r="BR105" s="29">
        <f t="shared" si="155"/>
        <v>6.61519774470644E-2</v>
      </c>
      <c r="BS105" s="29">
        <f t="shared" si="156"/>
        <v>0</v>
      </c>
      <c r="BT105" s="29">
        <f t="shared" si="157"/>
        <v>0.14104413811853503</v>
      </c>
      <c r="BU105" s="29">
        <f t="shared" si="158"/>
        <v>9.2183367362609125E-2</v>
      </c>
      <c r="BV105" s="29">
        <f t="shared" si="159"/>
        <v>5.306841680932109E-2</v>
      </c>
      <c r="BW105" s="29">
        <f t="shared" si="160"/>
        <v>3.2589996305692551E-3</v>
      </c>
      <c r="BX105" s="29">
        <f t="shared" si="161"/>
        <v>0</v>
      </c>
      <c r="BY105" s="29">
        <f t="shared" si="162"/>
        <v>5.0491507333820659E-4</v>
      </c>
      <c r="BZ105" s="29">
        <f t="shared" si="163"/>
        <v>0</v>
      </c>
      <c r="CA105" s="29">
        <f t="shared" si="164"/>
        <v>1</v>
      </c>
      <c r="CB105" s="29">
        <f t="shared" si="165"/>
        <v>0.88309258824684655</v>
      </c>
      <c r="CC105" s="29">
        <f t="shared" si="166"/>
        <v>5.7587244675683666E-3</v>
      </c>
      <c r="CD105" s="29">
        <f t="shared" si="167"/>
        <v>6.2867174704053508E-2</v>
      </c>
      <c r="CE105" s="29">
        <f t="shared" si="168"/>
        <v>0.13292245679672191</v>
      </c>
      <c r="CF105" s="29">
        <f t="shared" si="169"/>
        <v>0</v>
      </c>
      <c r="CG105" s="29">
        <f t="shared" si="170"/>
        <v>0.70091602901916417</v>
      </c>
      <c r="CH105" s="29">
        <f t="shared" si="171"/>
        <v>3.441671689486317E-2</v>
      </c>
      <c r="CI105" s="29">
        <f t="shared" si="172"/>
        <v>4.6790117281849137E-3</v>
      </c>
      <c r="CJ105" s="29">
        <f t="shared" si="173"/>
        <v>0</v>
      </c>
      <c r="CK105" s="29">
        <f t="shared" si="174"/>
        <v>0</v>
      </c>
      <c r="CL105" s="29">
        <f t="shared" si="175"/>
        <v>2.6316101111723694E-4</v>
      </c>
      <c r="CM105" s="29">
        <f t="shared" si="176"/>
        <v>1.82491586286852</v>
      </c>
      <c r="CN105" s="29"/>
      <c r="CO105" s="29">
        <f t="shared" si="177"/>
        <v>0.80270056773579701</v>
      </c>
      <c r="CP105" s="29"/>
      <c r="CQ105" s="29">
        <f t="shared" si="178"/>
        <v>1.7661851764936931</v>
      </c>
      <c r="CR105" s="29">
        <f t="shared" si="179"/>
        <v>1.1517448935136733E-2</v>
      </c>
      <c r="CS105" s="29">
        <f t="shared" si="180"/>
        <v>0.18860152411216052</v>
      </c>
      <c r="CT105" s="29">
        <f t="shared" si="181"/>
        <v>0.13292245679672191</v>
      </c>
      <c r="CU105" s="29">
        <f t="shared" si="182"/>
        <v>0</v>
      </c>
      <c r="CV105" s="29">
        <f t="shared" si="183"/>
        <v>0.70091602901916417</v>
      </c>
      <c r="CW105" s="29">
        <f t="shared" si="184"/>
        <v>3.441671689486317E-2</v>
      </c>
      <c r="CX105" s="29">
        <f t="shared" si="185"/>
        <v>4.6790117281849137E-3</v>
      </c>
      <c r="CY105" s="29">
        <f t="shared" si="186"/>
        <v>0</v>
      </c>
      <c r="CZ105" s="29">
        <f t="shared" si="187"/>
        <v>0</v>
      </c>
      <c r="DA105" s="29">
        <f t="shared" si="188"/>
        <v>7.8948303335171083E-4</v>
      </c>
      <c r="DB105" s="29">
        <f t="shared" si="189"/>
        <v>2.8400278470132765</v>
      </c>
      <c r="DC105" s="29">
        <f t="shared" si="190"/>
        <v>2.1126553411474176</v>
      </c>
      <c r="DD105" s="29">
        <f t="shared" si="191"/>
        <v>1.8656702732873975</v>
      </c>
      <c r="DE105" s="29">
        <f t="shared" si="192"/>
        <v>1.2166200004604628E-2</v>
      </c>
      <c r="DF105" s="29">
        <f t="shared" si="193"/>
        <v>0.26563334484273293</v>
      </c>
      <c r="DG105" s="29">
        <f t="shared" si="194"/>
        <v>1.8778364732920021</v>
      </c>
      <c r="DH105" s="29">
        <f t="shared" si="195"/>
        <v>0.13432972671260246</v>
      </c>
      <c r="DI105" s="29">
        <f t="shared" si="196"/>
        <v>0.13130361813013047</v>
      </c>
      <c r="DJ105" s="29">
        <f t="shared" si="197"/>
        <v>0.28081933831003142</v>
      </c>
      <c r="DK105" s="29">
        <f t="shared" si="198"/>
        <v>0</v>
      </c>
      <c r="DL105" s="29">
        <f t="shared" si="199"/>
        <v>1.4807939924031754</v>
      </c>
      <c r="DM105" s="29">
        <f t="shared" si="200"/>
        <v>7.2710660772691241E-2</v>
      </c>
      <c r="DN105" s="29">
        <f t="shared" si="201"/>
        <v>1.9770278237682532E-2</v>
      </c>
      <c r="DO105" s="29">
        <f t="shared" si="202"/>
        <v>0</v>
      </c>
      <c r="DP105" s="29">
        <f t="shared" si="203"/>
        <v>0</v>
      </c>
      <c r="DQ105" s="29">
        <f t="shared" si="204"/>
        <v>1.1119370314371711E-3</v>
      </c>
      <c r="DR105" s="31">
        <f t="shared" si="205"/>
        <v>3.998676024889753</v>
      </c>
      <c r="DS105" s="29"/>
      <c r="DT105" s="29">
        <f t="shared" si="206"/>
        <v>1.9770278237682532E-2</v>
      </c>
      <c r="DU105" s="29">
        <f t="shared" si="207"/>
        <v>1.2166200004604628E-2</v>
      </c>
      <c r="DV105" s="29">
        <f t="shared" si="208"/>
        <v>1.1119370314371711E-3</v>
      </c>
      <c r="DW105" s="31">
        <f t="shared" si="209"/>
        <v>0.11042140286101078</v>
      </c>
      <c r="DX105" s="29">
        <f t="shared" si="210"/>
        <v>7.2710660772691241E-2</v>
      </c>
      <c r="DY105" s="29">
        <f t="shared" si="211"/>
        <v>0.7831575335374501</v>
      </c>
      <c r="DZ105" s="29">
        <f t="shared" si="212"/>
        <v>0.99933801244487652</v>
      </c>
      <c r="EA105" s="29">
        <f t="shared" si="213"/>
        <v>4.533580164019944</v>
      </c>
      <c r="EB105" s="29">
        <f t="shared" si="214"/>
        <v>3.5013255718327025</v>
      </c>
      <c r="EC105" s="29"/>
      <c r="ED105" s="29"/>
      <c r="EE105" s="29">
        <f t="shared" si="215"/>
        <v>0.44267860384842178</v>
      </c>
      <c r="EF105" s="29">
        <f t="shared" si="216"/>
        <v>0.29937948292820854</v>
      </c>
      <c r="EG105" s="29">
        <f t="shared" si="217"/>
        <v>-0.81423590752539798</v>
      </c>
      <c r="EH105" s="29">
        <f t="shared" si="218"/>
        <v>3.0256399824346194</v>
      </c>
      <c r="EI105" s="29" t="e">
        <f>125.9*1000/8.3144+(#REF!*10^9-10^5)*6.5*(10^-6)/8.3144</f>
        <v>#REF!</v>
      </c>
      <c r="EJ105" s="29">
        <f t="shared" si="219"/>
        <v>10.171648739303063</v>
      </c>
      <c r="EK105" s="29" t="e">
        <f t="shared" si="220"/>
        <v>#REF!</v>
      </c>
      <c r="EL105" s="29" t="e">
        <f>#REF!</f>
        <v>#REF!</v>
      </c>
      <c r="EM105" s="29" t="e">
        <f>1/(0.000407-0.0000329*#REF!+0.00001202*P105+0.000056662*EA105-0.000306214*BT105-0.0006176*BW105+0.00018946*BT105/(BT105+BR105)+0.00025746*DJ105)</f>
        <v>#REF!</v>
      </c>
      <c r="EN105" s="29"/>
      <c r="EO105" s="29" t="e">
        <f t="shared" si="221"/>
        <v>#REF!</v>
      </c>
      <c r="EP105" s="29" t="e">
        <f>#REF!</f>
        <v>#REF!</v>
      </c>
      <c r="EQ105" s="31" t="e">
        <f t="shared" si="222"/>
        <v>#REF!</v>
      </c>
      <c r="ER105" s="31" t="e">
        <f>2064.1+31.52*DF105-12.28*DM105-289.6*DQ105+1.544*LN(DQ105)-177.24*(DF105-0.17145)^2-371.87*(DF105-0.17145)*(DM105-0.07365)+0.321067*#REF!-343.43*LN(#REF!)</f>
        <v>#REF!</v>
      </c>
      <c r="ES105" s="31" t="e">
        <f t="shared" si="223"/>
        <v>#REF!</v>
      </c>
      <c r="ET105" s="31">
        <f t="shared" si="224"/>
        <v>0.68072771409597055</v>
      </c>
      <c r="EU105" s="31" t="e">
        <f>(5573.8+587.9*#REF!-61*#REF!^2)/(5.3-0.633*LN(ET105)-3.97*EF105+0.06*EG105+24.7*BU105^2+0.081*P105+0.156*#REF!)</f>
        <v>#REF!</v>
      </c>
    </row>
    <row r="106" spans="4:151">
      <c r="D106">
        <v>49.09</v>
      </c>
      <c r="E106">
        <v>2.1800000000000002</v>
      </c>
      <c r="F106">
        <v>19.3</v>
      </c>
      <c r="G106">
        <v>8.24</v>
      </c>
      <c r="H106">
        <v>0</v>
      </c>
      <c r="I106">
        <v>7.29</v>
      </c>
      <c r="J106">
        <v>5.95</v>
      </c>
      <c r="K106">
        <v>7.04</v>
      </c>
      <c r="L106">
        <v>0.88</v>
      </c>
      <c r="M106" s="30">
        <v>0</v>
      </c>
      <c r="N106">
        <v>0.03</v>
      </c>
      <c r="O106">
        <v>0</v>
      </c>
      <c r="P106">
        <v>0</v>
      </c>
      <c r="S106">
        <v>53.06</v>
      </c>
      <c r="T106">
        <v>0.46</v>
      </c>
      <c r="U106">
        <v>6.41</v>
      </c>
      <c r="V106">
        <v>9.5500000000000007</v>
      </c>
      <c r="W106">
        <v>0</v>
      </c>
      <c r="X106">
        <v>28.25</v>
      </c>
      <c r="Y106">
        <v>1.93</v>
      </c>
      <c r="Z106">
        <v>0.28999999999999998</v>
      </c>
      <c r="AA106">
        <v>0</v>
      </c>
      <c r="AB106" s="30">
        <v>0</v>
      </c>
      <c r="AC106">
        <v>0.04</v>
      </c>
      <c r="AD106" s="30">
        <v>0</v>
      </c>
      <c r="AF106" s="29">
        <f t="shared" si="120"/>
        <v>0.31747231002899279</v>
      </c>
      <c r="AG106" s="29">
        <f t="shared" si="121"/>
        <v>1.8393780945738181E-2</v>
      </c>
      <c r="AH106" s="7">
        <f t="shared" ca="1" si="122"/>
        <v>13.393312159745676</v>
      </c>
      <c r="AI106" s="29">
        <f t="shared" ca="1" si="123"/>
        <v>1516.3740374351064</v>
      </c>
      <c r="AJ106" s="40" t="e">
        <f t="shared" si="124"/>
        <v>#REF!</v>
      </c>
      <c r="AK106" s="41">
        <f t="shared" ca="1" si="125"/>
        <v>1243.2240374351063</v>
      </c>
      <c r="AL106" s="40">
        <f t="shared" ca="1" si="126"/>
        <v>1252.0515228867537</v>
      </c>
      <c r="AM106" s="94">
        <f t="shared" ca="1" si="127"/>
        <v>1243.2240374351063</v>
      </c>
      <c r="AN106" s="94">
        <f t="shared" ca="1" si="128"/>
        <v>1.3393312159745676</v>
      </c>
      <c r="AO106" s="90">
        <f t="shared" si="129"/>
        <v>1.3976502797927461</v>
      </c>
      <c r="AP106" s="90">
        <f t="shared" si="130"/>
        <v>0.9672875647668393</v>
      </c>
      <c r="AQ106" s="29"/>
      <c r="AR106" s="40" t="e">
        <f t="shared" si="131"/>
        <v>#REF!</v>
      </c>
      <c r="AS106" s="40">
        <f t="shared" ca="1" si="132"/>
        <v>1.3393312159745676</v>
      </c>
      <c r="AT106" s="40">
        <f t="shared" ca="1" si="133"/>
        <v>1.1334642520031006</v>
      </c>
      <c r="AU106" s="64"/>
      <c r="AV106" s="126">
        <f t="shared" si="134"/>
        <v>0.29907852908325461</v>
      </c>
      <c r="AW106" s="29"/>
      <c r="AX106" s="29">
        <f t="shared" si="135"/>
        <v>0.18961085348655327</v>
      </c>
      <c r="AY106" s="29">
        <f t="shared" si="136"/>
        <v>0.63398350282032856</v>
      </c>
      <c r="AZ106" s="29">
        <f t="shared" si="137"/>
        <v>61.196346010682532</v>
      </c>
      <c r="BA106" s="29">
        <f t="shared" si="138"/>
        <v>84.05896836643835</v>
      </c>
      <c r="BB106" s="29">
        <f t="shared" si="139"/>
        <v>0.81701875531544854</v>
      </c>
      <c r="BC106" s="29">
        <f t="shared" si="140"/>
        <v>2.7291346389780521E-2</v>
      </c>
      <c r="BD106" s="29">
        <f t="shared" si="141"/>
        <v>0.37857612224281834</v>
      </c>
      <c r="BE106" s="29">
        <f t="shared" si="142"/>
        <v>0.11468911455549617</v>
      </c>
      <c r="BF106" s="29">
        <f t="shared" si="143"/>
        <v>0</v>
      </c>
      <c r="BG106" s="29">
        <f t="shared" si="144"/>
        <v>0.18087355226724625</v>
      </c>
      <c r="BH106" s="29">
        <f t="shared" si="145"/>
        <v>0.10610335001266108</v>
      </c>
      <c r="BI106" s="29">
        <f t="shared" si="146"/>
        <v>0.2271740866649779</v>
      </c>
      <c r="BJ106" s="29">
        <f t="shared" si="147"/>
        <v>1.8684445199371524E-2</v>
      </c>
      <c r="BK106" s="29">
        <f t="shared" si="148"/>
        <v>0</v>
      </c>
      <c r="BL106" s="29">
        <f t="shared" si="149"/>
        <v>3.9474151667585536E-4</v>
      </c>
      <c r="BM106" s="29">
        <f t="shared" si="150"/>
        <v>0</v>
      </c>
      <c r="BN106" s="29">
        <f t="shared" si="151"/>
        <v>1.8708055141644762</v>
      </c>
      <c r="BO106" s="29">
        <f t="shared" si="152"/>
        <v>0.43672030530674311</v>
      </c>
      <c r="BP106" s="29">
        <f t="shared" si="153"/>
        <v>1.458801900205493E-2</v>
      </c>
      <c r="BQ106" s="29">
        <f t="shared" si="154"/>
        <v>0.20235995638055135</v>
      </c>
      <c r="BR106" s="29">
        <f t="shared" si="155"/>
        <v>6.1304669933431151E-2</v>
      </c>
      <c r="BS106" s="29">
        <f t="shared" si="156"/>
        <v>0</v>
      </c>
      <c r="BT106" s="29">
        <f t="shared" si="157"/>
        <v>9.6682178290471044E-2</v>
      </c>
      <c r="BU106" s="29">
        <f t="shared" si="158"/>
        <v>5.6715328883370372E-2</v>
      </c>
      <c r="BV106" s="29">
        <f t="shared" si="159"/>
        <v>0.12143116157450312</v>
      </c>
      <c r="BW106" s="29">
        <f t="shared" si="160"/>
        <v>9.987379798651181E-3</v>
      </c>
      <c r="BX106" s="29">
        <f t="shared" si="161"/>
        <v>0</v>
      </c>
      <c r="BY106" s="29">
        <f t="shared" si="162"/>
        <v>2.1100083022374005E-4</v>
      </c>
      <c r="BZ106" s="29">
        <f t="shared" si="163"/>
        <v>0</v>
      </c>
      <c r="CA106" s="29">
        <f t="shared" si="164"/>
        <v>1.0000000000000002</v>
      </c>
      <c r="CB106" s="29">
        <f t="shared" si="165"/>
        <v>0.88309258824684655</v>
      </c>
      <c r="CC106" s="29">
        <f t="shared" si="166"/>
        <v>5.7587244675683666E-3</v>
      </c>
      <c r="CD106" s="29">
        <f t="shared" si="167"/>
        <v>6.2867174704053508E-2</v>
      </c>
      <c r="CE106" s="29">
        <f t="shared" si="168"/>
        <v>0.13292245679672191</v>
      </c>
      <c r="CF106" s="29">
        <f t="shared" si="169"/>
        <v>0</v>
      </c>
      <c r="CG106" s="29">
        <f t="shared" si="170"/>
        <v>0.70091602901916417</v>
      </c>
      <c r="CH106" s="29">
        <f t="shared" si="171"/>
        <v>3.441671689486317E-2</v>
      </c>
      <c r="CI106" s="29">
        <f t="shared" si="172"/>
        <v>4.6790117281849137E-3</v>
      </c>
      <c r="CJ106" s="29">
        <f t="shared" si="173"/>
        <v>0</v>
      </c>
      <c r="CK106" s="29">
        <f t="shared" si="174"/>
        <v>0</v>
      </c>
      <c r="CL106" s="29">
        <f t="shared" si="175"/>
        <v>2.6316101111723694E-4</v>
      </c>
      <c r="CM106" s="29">
        <f t="shared" si="176"/>
        <v>1.82491586286852</v>
      </c>
      <c r="CN106" s="29"/>
      <c r="CO106" s="29">
        <f t="shared" si="177"/>
        <v>0.80270056773579701</v>
      </c>
      <c r="CP106" s="29"/>
      <c r="CQ106" s="29">
        <f t="shared" si="178"/>
        <v>1.7661851764936931</v>
      </c>
      <c r="CR106" s="29">
        <f t="shared" si="179"/>
        <v>1.1517448935136733E-2</v>
      </c>
      <c r="CS106" s="29">
        <f t="shared" si="180"/>
        <v>0.18860152411216052</v>
      </c>
      <c r="CT106" s="29">
        <f t="shared" si="181"/>
        <v>0.13292245679672191</v>
      </c>
      <c r="CU106" s="29">
        <f t="shared" si="182"/>
        <v>0</v>
      </c>
      <c r="CV106" s="29">
        <f t="shared" si="183"/>
        <v>0.70091602901916417</v>
      </c>
      <c r="CW106" s="29">
        <f t="shared" si="184"/>
        <v>3.441671689486317E-2</v>
      </c>
      <c r="CX106" s="29">
        <f t="shared" si="185"/>
        <v>4.6790117281849137E-3</v>
      </c>
      <c r="CY106" s="29">
        <f t="shared" si="186"/>
        <v>0</v>
      </c>
      <c r="CZ106" s="29">
        <f t="shared" si="187"/>
        <v>0</v>
      </c>
      <c r="DA106" s="29">
        <f t="shared" si="188"/>
        <v>7.8948303335171083E-4</v>
      </c>
      <c r="DB106" s="29">
        <f t="shared" si="189"/>
        <v>2.8400278470132765</v>
      </c>
      <c r="DC106" s="29">
        <f t="shared" si="190"/>
        <v>2.1126553411474176</v>
      </c>
      <c r="DD106" s="29">
        <f t="shared" si="191"/>
        <v>1.8656702732873975</v>
      </c>
      <c r="DE106" s="29">
        <f t="shared" si="192"/>
        <v>1.2166200004604628E-2</v>
      </c>
      <c r="DF106" s="29">
        <f t="shared" si="193"/>
        <v>0.26563334484273293</v>
      </c>
      <c r="DG106" s="29">
        <f t="shared" si="194"/>
        <v>1.8778364732920021</v>
      </c>
      <c r="DH106" s="29">
        <f t="shared" si="195"/>
        <v>0.13432972671260246</v>
      </c>
      <c r="DI106" s="29">
        <f t="shared" si="196"/>
        <v>0.13130361813013047</v>
      </c>
      <c r="DJ106" s="29">
        <f t="shared" si="197"/>
        <v>0.28081933831003142</v>
      </c>
      <c r="DK106" s="29">
        <f t="shared" si="198"/>
        <v>0</v>
      </c>
      <c r="DL106" s="29">
        <f t="shared" si="199"/>
        <v>1.4807939924031754</v>
      </c>
      <c r="DM106" s="29">
        <f t="shared" si="200"/>
        <v>7.2710660772691241E-2</v>
      </c>
      <c r="DN106" s="29">
        <f t="shared" si="201"/>
        <v>1.9770278237682532E-2</v>
      </c>
      <c r="DO106" s="29">
        <f t="shared" si="202"/>
        <v>0</v>
      </c>
      <c r="DP106" s="29">
        <f t="shared" si="203"/>
        <v>0</v>
      </c>
      <c r="DQ106" s="29">
        <f t="shared" si="204"/>
        <v>1.1119370314371711E-3</v>
      </c>
      <c r="DR106" s="31">
        <f t="shared" si="205"/>
        <v>3.998676024889753</v>
      </c>
      <c r="DS106" s="29"/>
      <c r="DT106" s="29">
        <f t="shared" si="206"/>
        <v>1.9770278237682532E-2</v>
      </c>
      <c r="DU106" s="29">
        <f t="shared" si="207"/>
        <v>1.2166200004604628E-2</v>
      </c>
      <c r="DV106" s="29">
        <f t="shared" si="208"/>
        <v>1.1119370314371711E-3</v>
      </c>
      <c r="DW106" s="31">
        <f t="shared" si="209"/>
        <v>0.11042140286101078</v>
      </c>
      <c r="DX106" s="29">
        <f t="shared" si="210"/>
        <v>7.2710660772691241E-2</v>
      </c>
      <c r="DY106" s="29">
        <f t="shared" si="211"/>
        <v>0.7831575335374501</v>
      </c>
      <c r="DZ106" s="29">
        <f t="shared" si="212"/>
        <v>0.99933801244487652</v>
      </c>
      <c r="EA106" s="29">
        <f t="shared" si="213"/>
        <v>5.1029902108844558</v>
      </c>
      <c r="EB106" s="29">
        <f t="shared" si="214"/>
        <v>3.6656689237175879</v>
      </c>
      <c r="EC106" s="29"/>
      <c r="ED106" s="29"/>
      <c r="EE106" s="29">
        <f t="shared" si="215"/>
        <v>0.43672030530674311</v>
      </c>
      <c r="EF106" s="29">
        <f t="shared" si="216"/>
        <v>0.21470217710727257</v>
      </c>
      <c r="EG106" s="29">
        <f t="shared" si="217"/>
        <v>-0.89421079063030506</v>
      </c>
      <c r="EH106" s="29">
        <f t="shared" si="218"/>
        <v>4.2508668124116804</v>
      </c>
      <c r="EI106" s="29" t="e">
        <f>125.9*1000/8.3144+(#REF!*10^9-10^5)*6.5*(10^-6)/8.3144</f>
        <v>#REF!</v>
      </c>
      <c r="EJ106" s="29">
        <f t="shared" si="219"/>
        <v>10.266703996755197</v>
      </c>
      <c r="EK106" s="29" t="e">
        <f t="shared" si="220"/>
        <v>#REF!</v>
      </c>
      <c r="EL106" s="29" t="e">
        <f>#REF!</f>
        <v>#REF!</v>
      </c>
      <c r="EM106" s="29" t="e">
        <f>1/(0.000407-0.0000329*#REF!+0.00001202*P106+0.000056662*EA106-0.000306214*BT106-0.0006176*BW106+0.00018946*BT106/(BT106+BR106)+0.00025746*DJ106)</f>
        <v>#REF!</v>
      </c>
      <c r="EN106" s="29"/>
      <c r="EO106" s="29" t="e">
        <f t="shared" si="221"/>
        <v>#REF!</v>
      </c>
      <c r="EP106" s="29" t="e">
        <f>#REF!</f>
        <v>#REF!</v>
      </c>
      <c r="EQ106" s="31" t="e">
        <f t="shared" si="222"/>
        <v>#REF!</v>
      </c>
      <c r="ER106" s="31" t="e">
        <f>2064.1+31.52*DF106-12.28*DM106-289.6*DQ106+1.544*LN(DQ106)-177.24*(DF106-0.17145)^2-371.87*(DF106-0.17145)*(DM106-0.07365)+0.321067*#REF!-343.43*LN(#REF!)</f>
        <v>#REF!</v>
      </c>
      <c r="ES106" s="31" t="e">
        <f t="shared" si="223"/>
        <v>#REF!</v>
      </c>
      <c r="ET106" s="31">
        <f t="shared" si="224"/>
        <v>0.61196346010682534</v>
      </c>
      <c r="EU106" s="31" t="e">
        <f>(5573.8+587.9*#REF!-61*#REF!^2)/(5.3-0.633*LN(ET106)-3.97*EF106+0.06*EG106+24.7*BU106^2+0.081*P106+0.156*#REF!)</f>
        <v>#REF!</v>
      </c>
    </row>
    <row r="107" spans="4:151">
      <c r="D107">
        <v>48.5</v>
      </c>
      <c r="E107">
        <v>1.72</v>
      </c>
      <c r="F107">
        <v>10.93</v>
      </c>
      <c r="G107">
        <v>11.78</v>
      </c>
      <c r="H107">
        <v>0.09</v>
      </c>
      <c r="I107">
        <v>16.059999999999999</v>
      </c>
      <c r="J107">
        <v>8.5500000000000007</v>
      </c>
      <c r="K107">
        <v>1.59</v>
      </c>
      <c r="L107">
        <v>0.22</v>
      </c>
      <c r="M107" s="30">
        <v>0</v>
      </c>
      <c r="N107">
        <v>0.01</v>
      </c>
      <c r="O107">
        <v>0.23</v>
      </c>
      <c r="P107">
        <v>0</v>
      </c>
      <c r="S107">
        <v>53.06</v>
      </c>
      <c r="T107">
        <v>0.46</v>
      </c>
      <c r="U107">
        <v>6.41</v>
      </c>
      <c r="V107">
        <v>9.5500000000000007</v>
      </c>
      <c r="W107">
        <v>0</v>
      </c>
      <c r="X107">
        <v>28.25</v>
      </c>
      <c r="Y107">
        <v>1.93</v>
      </c>
      <c r="Z107">
        <v>0.28999999999999998</v>
      </c>
      <c r="AA107">
        <v>0</v>
      </c>
      <c r="AB107" s="30">
        <v>0</v>
      </c>
      <c r="AC107">
        <v>0.04</v>
      </c>
      <c r="AD107" s="30">
        <v>0</v>
      </c>
      <c r="AF107" s="29">
        <f t="shared" si="120"/>
        <v>0.31481201105974066</v>
      </c>
      <c r="AG107" s="29">
        <f t="shared" si="121"/>
        <v>0.14606513184032999</v>
      </c>
      <c r="AH107" s="7" t="str">
        <f t="shared" si="122"/>
        <v/>
      </c>
      <c r="AI107" s="29" t="str">
        <f t="shared" si="123"/>
        <v/>
      </c>
      <c r="AJ107" s="40" t="e">
        <f t="shared" si="124"/>
        <v>#REF!</v>
      </c>
      <c r="AK107" s="41">
        <f t="shared" ca="1" si="125"/>
        <v>1480.12462309584</v>
      </c>
      <c r="AL107" s="40">
        <f t="shared" ca="1" si="126"/>
        <v>1483.8934705656334</v>
      </c>
      <c r="AM107" s="94">
        <f t="shared" ca="1" si="127"/>
        <v>1480.12462309584</v>
      </c>
      <c r="AN107" s="94">
        <f t="shared" ca="1" si="128"/>
        <v>2.4287610981362242</v>
      </c>
      <c r="AO107" s="90">
        <f t="shared" si="129"/>
        <v>2.6529879588289118</v>
      </c>
      <c r="AP107" s="90">
        <f t="shared" si="130"/>
        <v>1.7763269899359559</v>
      </c>
      <c r="AQ107" s="29"/>
      <c r="AR107" s="40" t="e">
        <f t="shared" si="131"/>
        <v>#REF!</v>
      </c>
      <c r="AS107" s="40">
        <f t="shared" ca="1" si="132"/>
        <v>2.4287610981362242</v>
      </c>
      <c r="AT107" s="40">
        <f t="shared" ca="1" si="133"/>
        <v>2.7484502282409586</v>
      </c>
      <c r="AU107" s="64"/>
      <c r="AV107" s="126">
        <f t="shared" si="134"/>
        <v>0.46087714290007065</v>
      </c>
      <c r="AW107" s="29"/>
      <c r="AX107" s="29">
        <f t="shared" si="135"/>
        <v>0.18961085348655327</v>
      </c>
      <c r="AY107" s="29">
        <f t="shared" si="136"/>
        <v>0.41141301192206337</v>
      </c>
      <c r="AZ107" s="29">
        <f t="shared" si="137"/>
        <v>70.847693851391796</v>
      </c>
      <c r="BA107" s="29">
        <f t="shared" si="138"/>
        <v>84.05896836643835</v>
      </c>
      <c r="BB107" s="29">
        <f t="shared" si="139"/>
        <v>0.80719921843143716</v>
      </c>
      <c r="BC107" s="29">
        <f t="shared" si="140"/>
        <v>2.1532621922212152E-2</v>
      </c>
      <c r="BD107" s="29">
        <f t="shared" si="141"/>
        <v>0.21439570031678779</v>
      </c>
      <c r="BE107" s="29">
        <f t="shared" si="142"/>
        <v>0.16396089435239622</v>
      </c>
      <c r="BF107" s="29">
        <f t="shared" si="143"/>
        <v>1.2687224669603525E-3</v>
      </c>
      <c r="BG107" s="29">
        <f t="shared" si="144"/>
        <v>0.39846766109903631</v>
      </c>
      <c r="BH107" s="29">
        <f t="shared" si="145"/>
        <v>0.15246783909382391</v>
      </c>
      <c r="BI107" s="29">
        <f t="shared" si="146"/>
        <v>5.1307783778027687E-2</v>
      </c>
      <c r="BJ107" s="29">
        <f t="shared" si="147"/>
        <v>4.6711112998428809E-3</v>
      </c>
      <c r="BK107" s="29">
        <f t="shared" si="148"/>
        <v>0</v>
      </c>
      <c r="BL107" s="29">
        <f t="shared" si="149"/>
        <v>1.3158050555861847E-4</v>
      </c>
      <c r="BM107" s="29">
        <f t="shared" si="150"/>
        <v>3.2408744724772257E-3</v>
      </c>
      <c r="BN107" s="29">
        <f t="shared" si="151"/>
        <v>1.8186440077385602</v>
      </c>
      <c r="BO107" s="29">
        <f t="shared" si="152"/>
        <v>0.44384674240626665</v>
      </c>
      <c r="BP107" s="29">
        <f t="shared" si="153"/>
        <v>1.1839932296033816E-2</v>
      </c>
      <c r="BQ107" s="29">
        <f t="shared" si="154"/>
        <v>0.11788766762736796</v>
      </c>
      <c r="BR107" s="29">
        <f t="shared" si="155"/>
        <v>9.0155573963195595E-2</v>
      </c>
      <c r="BS107" s="29">
        <f t="shared" si="156"/>
        <v>6.976200188501862E-4</v>
      </c>
      <c r="BT107" s="29">
        <f t="shared" si="157"/>
        <v>0.21910151706629008</v>
      </c>
      <c r="BU107" s="29">
        <f t="shared" si="158"/>
        <v>8.3836000033571154E-2</v>
      </c>
      <c r="BV107" s="29">
        <f t="shared" si="159"/>
        <v>2.8212109439619069E-2</v>
      </c>
      <c r="BW107" s="29">
        <f t="shared" si="160"/>
        <v>2.5684583018813533E-3</v>
      </c>
      <c r="BX107" s="29">
        <f t="shared" si="161"/>
        <v>0</v>
      </c>
      <c r="BY107" s="29">
        <f t="shared" si="162"/>
        <v>7.2350886154039373E-5</v>
      </c>
      <c r="BZ107" s="29">
        <f t="shared" si="163"/>
        <v>1.7820279607701644E-3</v>
      </c>
      <c r="CA107" s="29">
        <f t="shared" si="164"/>
        <v>1.0000000000000002</v>
      </c>
      <c r="CB107" s="29">
        <f t="shared" si="165"/>
        <v>0.88309258824684655</v>
      </c>
      <c r="CC107" s="29">
        <f t="shared" si="166"/>
        <v>5.7587244675683666E-3</v>
      </c>
      <c r="CD107" s="29">
        <f t="shared" si="167"/>
        <v>6.2867174704053508E-2</v>
      </c>
      <c r="CE107" s="29">
        <f t="shared" si="168"/>
        <v>0.13292245679672191</v>
      </c>
      <c r="CF107" s="29">
        <f t="shared" si="169"/>
        <v>0</v>
      </c>
      <c r="CG107" s="29">
        <f t="shared" si="170"/>
        <v>0.70091602901916417</v>
      </c>
      <c r="CH107" s="29">
        <f t="shared" si="171"/>
        <v>3.441671689486317E-2</v>
      </c>
      <c r="CI107" s="29">
        <f t="shared" si="172"/>
        <v>4.6790117281849137E-3</v>
      </c>
      <c r="CJ107" s="29">
        <f t="shared" si="173"/>
        <v>0</v>
      </c>
      <c r="CK107" s="29">
        <f t="shared" si="174"/>
        <v>0</v>
      </c>
      <c r="CL107" s="29">
        <f t="shared" si="175"/>
        <v>2.6316101111723694E-4</v>
      </c>
      <c r="CM107" s="29">
        <f t="shared" si="176"/>
        <v>1.82491586286852</v>
      </c>
      <c r="CN107" s="29"/>
      <c r="CO107" s="29">
        <f t="shared" si="177"/>
        <v>0.80270056773579701</v>
      </c>
      <c r="CP107" s="29"/>
      <c r="CQ107" s="29">
        <f t="shared" si="178"/>
        <v>1.7661851764936931</v>
      </c>
      <c r="CR107" s="29">
        <f t="shared" si="179"/>
        <v>1.1517448935136733E-2</v>
      </c>
      <c r="CS107" s="29">
        <f t="shared" si="180"/>
        <v>0.18860152411216052</v>
      </c>
      <c r="CT107" s="29">
        <f t="shared" si="181"/>
        <v>0.13292245679672191</v>
      </c>
      <c r="CU107" s="29">
        <f t="shared" si="182"/>
        <v>0</v>
      </c>
      <c r="CV107" s="29">
        <f t="shared" si="183"/>
        <v>0.70091602901916417</v>
      </c>
      <c r="CW107" s="29">
        <f t="shared" si="184"/>
        <v>3.441671689486317E-2</v>
      </c>
      <c r="CX107" s="29">
        <f t="shared" si="185"/>
        <v>4.6790117281849137E-3</v>
      </c>
      <c r="CY107" s="29">
        <f t="shared" si="186"/>
        <v>0</v>
      </c>
      <c r="CZ107" s="29">
        <f t="shared" si="187"/>
        <v>0</v>
      </c>
      <c r="DA107" s="29">
        <f t="shared" si="188"/>
        <v>7.8948303335171083E-4</v>
      </c>
      <c r="DB107" s="29">
        <f t="shared" si="189"/>
        <v>2.8400278470132765</v>
      </c>
      <c r="DC107" s="29">
        <f t="shared" si="190"/>
        <v>2.1126553411474176</v>
      </c>
      <c r="DD107" s="29">
        <f t="shared" si="191"/>
        <v>1.8656702732873975</v>
      </c>
      <c r="DE107" s="29">
        <f t="shared" si="192"/>
        <v>1.2166200004604628E-2</v>
      </c>
      <c r="DF107" s="29">
        <f t="shared" si="193"/>
        <v>0.26563334484273293</v>
      </c>
      <c r="DG107" s="29">
        <f t="shared" si="194"/>
        <v>1.8778364732920021</v>
      </c>
      <c r="DH107" s="29">
        <f t="shared" si="195"/>
        <v>0.13432972671260246</v>
      </c>
      <c r="DI107" s="29">
        <f t="shared" si="196"/>
        <v>0.13130361813013047</v>
      </c>
      <c r="DJ107" s="29">
        <f t="shared" si="197"/>
        <v>0.28081933831003142</v>
      </c>
      <c r="DK107" s="29">
        <f t="shared" si="198"/>
        <v>0</v>
      </c>
      <c r="DL107" s="29">
        <f t="shared" si="199"/>
        <v>1.4807939924031754</v>
      </c>
      <c r="DM107" s="29">
        <f t="shared" si="200"/>
        <v>7.2710660772691241E-2</v>
      </c>
      <c r="DN107" s="29">
        <f t="shared" si="201"/>
        <v>1.9770278237682532E-2</v>
      </c>
      <c r="DO107" s="29">
        <f t="shared" si="202"/>
        <v>0</v>
      </c>
      <c r="DP107" s="29">
        <f t="shared" si="203"/>
        <v>0</v>
      </c>
      <c r="DQ107" s="29">
        <f t="shared" si="204"/>
        <v>1.1119370314371711E-3</v>
      </c>
      <c r="DR107" s="31">
        <f t="shared" si="205"/>
        <v>3.998676024889753</v>
      </c>
      <c r="DS107" s="29"/>
      <c r="DT107" s="29">
        <f t="shared" si="206"/>
        <v>1.9770278237682532E-2</v>
      </c>
      <c r="DU107" s="29">
        <f t="shared" si="207"/>
        <v>1.2166200004604628E-2</v>
      </c>
      <c r="DV107" s="29">
        <f t="shared" si="208"/>
        <v>1.1119370314371711E-3</v>
      </c>
      <c r="DW107" s="31">
        <f t="shared" si="209"/>
        <v>0.11042140286101078</v>
      </c>
      <c r="DX107" s="29">
        <f t="shared" si="210"/>
        <v>7.2710660772691241E-2</v>
      </c>
      <c r="DY107" s="29">
        <f t="shared" si="211"/>
        <v>0.7831575335374501</v>
      </c>
      <c r="DZ107" s="29">
        <f t="shared" si="212"/>
        <v>0.99933801244487652</v>
      </c>
      <c r="EA107" s="29">
        <f t="shared" si="213"/>
        <v>3.7227886619598625</v>
      </c>
      <c r="EB107" s="29">
        <f t="shared" si="214"/>
        <v>4.0561998934041821</v>
      </c>
      <c r="EC107" s="29"/>
      <c r="ED107" s="29"/>
      <c r="EE107" s="29">
        <f t="shared" si="215"/>
        <v>0.44384674240626665</v>
      </c>
      <c r="EF107" s="29">
        <f t="shared" si="216"/>
        <v>0.39379071108190705</v>
      </c>
      <c r="EG107" s="29">
        <f t="shared" si="217"/>
        <v>-0.52239962298882758</v>
      </c>
      <c r="EH107" s="29">
        <f t="shared" si="218"/>
        <v>1.9898873653444311</v>
      </c>
      <c r="EI107" s="29" t="e">
        <f>125.9*1000/8.3144+(#REF!*10^9-10^5)*6.5*(10^-6)/8.3144</f>
        <v>#REF!</v>
      </c>
      <c r="EJ107" s="29">
        <f t="shared" si="219"/>
        <v>9.5899385326328908</v>
      </c>
      <c r="EK107" s="29" t="e">
        <f t="shared" si="220"/>
        <v>#REF!</v>
      </c>
      <c r="EL107" s="29" t="e">
        <f>#REF!</f>
        <v>#REF!</v>
      </c>
      <c r="EM107" s="29" t="e">
        <f>1/(0.000407-0.0000329*#REF!+0.00001202*P107+0.000056662*EA107-0.000306214*BT107-0.0006176*BW107+0.00018946*BT107/(BT107+BR107)+0.00025746*DJ107)</f>
        <v>#REF!</v>
      </c>
      <c r="EN107" s="29"/>
      <c r="EO107" s="29" t="e">
        <f t="shared" si="221"/>
        <v>#REF!</v>
      </c>
      <c r="EP107" s="29" t="e">
        <f>#REF!</f>
        <v>#REF!</v>
      </c>
      <c r="EQ107" s="31" t="e">
        <f t="shared" si="222"/>
        <v>#REF!</v>
      </c>
      <c r="ER107" s="31" t="e">
        <f>2064.1+31.52*DF107-12.28*DM107-289.6*DQ107+1.544*LN(DQ107)-177.24*(DF107-0.17145)^2-371.87*(DF107-0.17145)*(DM107-0.07365)+0.321067*#REF!-343.43*LN(#REF!)</f>
        <v>#REF!</v>
      </c>
      <c r="ES107" s="31" t="e">
        <f t="shared" si="223"/>
        <v>#REF!</v>
      </c>
      <c r="ET107" s="31">
        <f t="shared" si="224"/>
        <v>0.70847693851391802</v>
      </c>
      <c r="EU107" s="31" t="e">
        <f>(5573.8+587.9*#REF!-61*#REF!^2)/(5.3-0.633*LN(ET107)-3.97*EF107+0.06*EG107+24.7*BU107^2+0.081*P107+0.156*#REF!)</f>
        <v>#REF!</v>
      </c>
    </row>
    <row r="108" spans="4:151">
      <c r="D108">
        <v>45.3</v>
      </c>
      <c r="E108">
        <v>3.6</v>
      </c>
      <c r="F108">
        <v>14.48</v>
      </c>
      <c r="G108">
        <v>13.8</v>
      </c>
      <c r="H108">
        <v>0.15</v>
      </c>
      <c r="I108">
        <v>9.8000000000000007</v>
      </c>
      <c r="J108">
        <v>9</v>
      </c>
      <c r="K108">
        <v>2.8</v>
      </c>
      <c r="L108">
        <v>0.59</v>
      </c>
      <c r="M108" s="30">
        <v>0</v>
      </c>
      <c r="N108">
        <v>0</v>
      </c>
      <c r="O108">
        <v>0.48</v>
      </c>
      <c r="P108">
        <v>0</v>
      </c>
      <c r="S108">
        <v>53.06</v>
      </c>
      <c r="T108">
        <v>0.46</v>
      </c>
      <c r="U108">
        <v>6.41</v>
      </c>
      <c r="V108">
        <v>9.5500000000000007</v>
      </c>
      <c r="W108">
        <v>0</v>
      </c>
      <c r="X108">
        <v>28.25</v>
      </c>
      <c r="Y108">
        <v>1.93</v>
      </c>
      <c r="Z108">
        <v>0.28999999999999998</v>
      </c>
      <c r="AA108">
        <v>0</v>
      </c>
      <c r="AB108" s="30">
        <v>0</v>
      </c>
      <c r="AC108">
        <v>0.04</v>
      </c>
      <c r="AD108" s="30">
        <v>0</v>
      </c>
      <c r="AF108" s="29">
        <f t="shared" si="120"/>
        <v>0.323312888001273</v>
      </c>
      <c r="AG108" s="29">
        <f t="shared" si="121"/>
        <v>8.3246195683714885E-2</v>
      </c>
      <c r="AH108" s="7" t="str">
        <f t="shared" si="122"/>
        <v/>
      </c>
      <c r="AI108" s="29" t="str">
        <f t="shared" si="123"/>
        <v/>
      </c>
      <c r="AJ108" s="40" t="e">
        <f t="shared" si="124"/>
        <v>#REF!</v>
      </c>
      <c r="AK108" s="41">
        <f t="shared" ca="1" si="125"/>
        <v>1378.918294879747</v>
      </c>
      <c r="AL108" s="40">
        <f t="shared" ca="1" si="126"/>
        <v>1345.9360023492447</v>
      </c>
      <c r="AM108" s="94">
        <f t="shared" ca="1" si="127"/>
        <v>1378.918294879747</v>
      </c>
      <c r="AN108" s="94">
        <f t="shared" ca="1" si="128"/>
        <v>1.75536514956332</v>
      </c>
      <c r="AO108" s="90">
        <f t="shared" si="129"/>
        <v>1.6318940220994473</v>
      </c>
      <c r="AP108" s="90">
        <f t="shared" si="130"/>
        <v>1.318963674033149</v>
      </c>
      <c r="AQ108" s="29"/>
      <c r="AR108" s="40" t="e">
        <f t="shared" si="131"/>
        <v>#REF!</v>
      </c>
      <c r="AS108" s="40">
        <f t="shared" ca="1" si="132"/>
        <v>1.75536514956332</v>
      </c>
      <c r="AT108" s="40">
        <f t="shared" ca="1" si="133"/>
        <v>1.931924264059885</v>
      </c>
      <c r="AU108" s="64"/>
      <c r="AV108" s="126">
        <f t="shared" si="134"/>
        <v>0.24006669231755812</v>
      </c>
      <c r="AW108" s="29"/>
      <c r="AX108" s="29">
        <f t="shared" si="135"/>
        <v>0.18961085348655327</v>
      </c>
      <c r="AY108" s="29">
        <f t="shared" si="136"/>
        <v>0.78982574240552161</v>
      </c>
      <c r="AZ108" s="29">
        <f t="shared" si="137"/>
        <v>55.867433750295881</v>
      </c>
      <c r="BA108" s="29">
        <f t="shared" si="138"/>
        <v>84.05896836643835</v>
      </c>
      <c r="BB108" s="29">
        <f t="shared" si="139"/>
        <v>0.75394071329781653</v>
      </c>
      <c r="BC108" s="29">
        <f t="shared" si="140"/>
        <v>4.5068278441839388E-2</v>
      </c>
      <c r="BD108" s="29">
        <f t="shared" si="141"/>
        <v>0.28403016839772072</v>
      </c>
      <c r="BE108" s="29">
        <f t="shared" si="142"/>
        <v>0.19207642971672903</v>
      </c>
      <c r="BF108" s="29">
        <f t="shared" si="143"/>
        <v>2.1145374449339205E-3</v>
      </c>
      <c r="BG108" s="29">
        <f t="shared" si="144"/>
        <v>0.24314963130576314</v>
      </c>
      <c r="BH108" s="29">
        <f t="shared" si="145"/>
        <v>0.16049246220402516</v>
      </c>
      <c r="BI108" s="29">
        <f t="shared" si="146"/>
        <v>9.0353329923570758E-2</v>
      </c>
      <c r="BJ108" s="29">
        <f t="shared" si="147"/>
        <v>1.2527071213214998E-2</v>
      </c>
      <c r="BK108" s="29">
        <f t="shared" si="148"/>
        <v>0</v>
      </c>
      <c r="BL108" s="29">
        <f t="shared" si="149"/>
        <v>0</v>
      </c>
      <c r="BM108" s="29">
        <f t="shared" si="150"/>
        <v>6.7635641164742093E-3</v>
      </c>
      <c r="BN108" s="29">
        <f t="shared" si="151"/>
        <v>1.7905161860620877</v>
      </c>
      <c r="BO108" s="29">
        <f t="shared" si="152"/>
        <v>0.42107450307722211</v>
      </c>
      <c r="BP108" s="29">
        <f t="shared" si="153"/>
        <v>2.5170550700777974E-2</v>
      </c>
      <c r="BQ108" s="29">
        <f t="shared" si="154"/>
        <v>0.15863032716972697</v>
      </c>
      <c r="BR108" s="29">
        <f t="shared" si="155"/>
        <v>0.10727433307328316</v>
      </c>
      <c r="BS108" s="29">
        <f t="shared" si="156"/>
        <v>1.1809652777194147E-3</v>
      </c>
      <c r="BT108" s="29">
        <f t="shared" si="157"/>
        <v>0.13579862231825238</v>
      </c>
      <c r="BU108" s="29">
        <f t="shared" si="158"/>
        <v>8.9634745250194534E-2</v>
      </c>
      <c r="BV108" s="29">
        <f t="shared" si="159"/>
        <v>5.0462168746034264E-2</v>
      </c>
      <c r="BW108" s="29">
        <f t="shared" si="160"/>
        <v>6.9963462551913573E-3</v>
      </c>
      <c r="BX108" s="29">
        <f t="shared" si="161"/>
        <v>0</v>
      </c>
      <c r="BY108" s="29">
        <f t="shared" si="162"/>
        <v>0</v>
      </c>
      <c r="BZ108" s="29">
        <f t="shared" si="163"/>
        <v>3.7774381315979215E-3</v>
      </c>
      <c r="CA108" s="29">
        <f t="shared" si="164"/>
        <v>1</v>
      </c>
      <c r="CB108" s="29">
        <f t="shared" si="165"/>
        <v>0.88309258824684655</v>
      </c>
      <c r="CC108" s="29">
        <f t="shared" si="166"/>
        <v>5.7587244675683666E-3</v>
      </c>
      <c r="CD108" s="29">
        <f t="shared" si="167"/>
        <v>6.2867174704053508E-2</v>
      </c>
      <c r="CE108" s="29">
        <f t="shared" si="168"/>
        <v>0.13292245679672191</v>
      </c>
      <c r="CF108" s="29">
        <f t="shared" si="169"/>
        <v>0</v>
      </c>
      <c r="CG108" s="29">
        <f t="shared" si="170"/>
        <v>0.70091602901916417</v>
      </c>
      <c r="CH108" s="29">
        <f t="shared" si="171"/>
        <v>3.441671689486317E-2</v>
      </c>
      <c r="CI108" s="29">
        <f t="shared" si="172"/>
        <v>4.6790117281849137E-3</v>
      </c>
      <c r="CJ108" s="29">
        <f t="shared" si="173"/>
        <v>0</v>
      </c>
      <c r="CK108" s="29">
        <f t="shared" si="174"/>
        <v>0</v>
      </c>
      <c r="CL108" s="29">
        <f t="shared" si="175"/>
        <v>2.6316101111723694E-4</v>
      </c>
      <c r="CM108" s="29">
        <f t="shared" si="176"/>
        <v>1.82491586286852</v>
      </c>
      <c r="CN108" s="29"/>
      <c r="CO108" s="29">
        <f t="shared" si="177"/>
        <v>0.80270056773579701</v>
      </c>
      <c r="CP108" s="29"/>
      <c r="CQ108" s="29">
        <f t="shared" si="178"/>
        <v>1.7661851764936931</v>
      </c>
      <c r="CR108" s="29">
        <f t="shared" si="179"/>
        <v>1.1517448935136733E-2</v>
      </c>
      <c r="CS108" s="29">
        <f t="shared" si="180"/>
        <v>0.18860152411216052</v>
      </c>
      <c r="CT108" s="29">
        <f t="shared" si="181"/>
        <v>0.13292245679672191</v>
      </c>
      <c r="CU108" s="29">
        <f t="shared" si="182"/>
        <v>0</v>
      </c>
      <c r="CV108" s="29">
        <f t="shared" si="183"/>
        <v>0.70091602901916417</v>
      </c>
      <c r="CW108" s="29">
        <f t="shared" si="184"/>
        <v>3.441671689486317E-2</v>
      </c>
      <c r="CX108" s="29">
        <f t="shared" si="185"/>
        <v>4.6790117281849137E-3</v>
      </c>
      <c r="CY108" s="29">
        <f t="shared" si="186"/>
        <v>0</v>
      </c>
      <c r="CZ108" s="29">
        <f t="shared" si="187"/>
        <v>0</v>
      </c>
      <c r="DA108" s="29">
        <f t="shared" si="188"/>
        <v>7.8948303335171083E-4</v>
      </c>
      <c r="DB108" s="29">
        <f t="shared" si="189"/>
        <v>2.8400278470132765</v>
      </c>
      <c r="DC108" s="29">
        <f t="shared" si="190"/>
        <v>2.1126553411474176</v>
      </c>
      <c r="DD108" s="29">
        <f t="shared" si="191"/>
        <v>1.8656702732873975</v>
      </c>
      <c r="DE108" s="29">
        <f t="shared" si="192"/>
        <v>1.2166200004604628E-2</v>
      </c>
      <c r="DF108" s="29">
        <f t="shared" si="193"/>
        <v>0.26563334484273293</v>
      </c>
      <c r="DG108" s="29">
        <f t="shared" si="194"/>
        <v>1.8778364732920021</v>
      </c>
      <c r="DH108" s="29">
        <f t="shared" si="195"/>
        <v>0.13432972671260246</v>
      </c>
      <c r="DI108" s="29">
        <f t="shared" si="196"/>
        <v>0.13130361813013047</v>
      </c>
      <c r="DJ108" s="29">
        <f t="shared" si="197"/>
        <v>0.28081933831003142</v>
      </c>
      <c r="DK108" s="29">
        <f t="shared" si="198"/>
        <v>0</v>
      </c>
      <c r="DL108" s="29">
        <f t="shared" si="199"/>
        <v>1.4807939924031754</v>
      </c>
      <c r="DM108" s="29">
        <f t="shared" si="200"/>
        <v>7.2710660772691241E-2</v>
      </c>
      <c r="DN108" s="29">
        <f t="shared" si="201"/>
        <v>1.9770278237682532E-2</v>
      </c>
      <c r="DO108" s="29">
        <f t="shared" si="202"/>
        <v>0</v>
      </c>
      <c r="DP108" s="29">
        <f t="shared" si="203"/>
        <v>0</v>
      </c>
      <c r="DQ108" s="29">
        <f t="shared" si="204"/>
        <v>1.1119370314371711E-3</v>
      </c>
      <c r="DR108" s="31">
        <f t="shared" si="205"/>
        <v>3.998676024889753</v>
      </c>
      <c r="DS108" s="29"/>
      <c r="DT108" s="29">
        <f t="shared" si="206"/>
        <v>1.9770278237682532E-2</v>
      </c>
      <c r="DU108" s="29">
        <f t="shared" si="207"/>
        <v>1.2166200004604628E-2</v>
      </c>
      <c r="DV108" s="29">
        <f t="shared" si="208"/>
        <v>1.1119370314371711E-3</v>
      </c>
      <c r="DW108" s="31">
        <f t="shared" si="209"/>
        <v>0.11042140286101078</v>
      </c>
      <c r="DX108" s="29">
        <f t="shared" si="210"/>
        <v>7.2710660772691241E-2</v>
      </c>
      <c r="DY108" s="29">
        <f t="shared" si="211"/>
        <v>0.7831575335374501</v>
      </c>
      <c r="DZ108" s="29">
        <f t="shared" si="212"/>
        <v>0.99933801244487652</v>
      </c>
      <c r="EA108" s="29">
        <f t="shared" si="213"/>
        <v>4.3045634497201606</v>
      </c>
      <c r="EB108" s="29">
        <f t="shared" si="214"/>
        <v>3.7533986730975739</v>
      </c>
      <c r="EC108" s="29"/>
      <c r="ED108" s="29"/>
      <c r="EE108" s="29">
        <f t="shared" si="215"/>
        <v>0.42107450307722211</v>
      </c>
      <c r="EF108" s="29">
        <f t="shared" si="216"/>
        <v>0.33388866591944949</v>
      </c>
      <c r="EG108" s="29">
        <f t="shared" si="217"/>
        <v>-0.78298376218222498</v>
      </c>
      <c r="EH108" s="29">
        <f t="shared" si="218"/>
        <v>2.8900702601971009</v>
      </c>
      <c r="EI108" s="29" t="e">
        <f>125.9*1000/8.3144+(#REF!*10^9-10^5)*6.5*(10^-6)/8.3144</f>
        <v>#REF!</v>
      </c>
      <c r="EJ108" s="29">
        <f t="shared" si="219"/>
        <v>10.266904272484517</v>
      </c>
      <c r="EK108" s="29" t="e">
        <f t="shared" si="220"/>
        <v>#REF!</v>
      </c>
      <c r="EL108" s="29" t="e">
        <f>#REF!</f>
        <v>#REF!</v>
      </c>
      <c r="EM108" s="29" t="e">
        <f>1/(0.000407-0.0000329*#REF!+0.00001202*P108+0.000056662*EA108-0.000306214*BT108-0.0006176*BW108+0.00018946*BT108/(BT108+BR108)+0.00025746*DJ108)</f>
        <v>#REF!</v>
      </c>
      <c r="EN108" s="29"/>
      <c r="EO108" s="29" t="e">
        <f t="shared" si="221"/>
        <v>#REF!</v>
      </c>
      <c r="EP108" s="29" t="e">
        <f>#REF!</f>
        <v>#REF!</v>
      </c>
      <c r="EQ108" s="31" t="e">
        <f t="shared" si="222"/>
        <v>#REF!</v>
      </c>
      <c r="ER108" s="31" t="e">
        <f>2064.1+31.52*DF108-12.28*DM108-289.6*DQ108+1.544*LN(DQ108)-177.24*(DF108-0.17145)^2-371.87*(DF108-0.17145)*(DM108-0.07365)+0.321067*#REF!-343.43*LN(#REF!)</f>
        <v>#REF!</v>
      </c>
      <c r="ES108" s="31" t="e">
        <f t="shared" si="223"/>
        <v>#REF!</v>
      </c>
      <c r="ET108" s="31">
        <f t="shared" si="224"/>
        <v>0.55867433750295881</v>
      </c>
      <c r="EU108" s="31" t="e">
        <f>(5573.8+587.9*#REF!-61*#REF!^2)/(5.3-0.633*LN(ET108)-3.97*EF108+0.06*EG108+24.7*BU108^2+0.081*P108+0.156*#REF!)</f>
        <v>#REF!</v>
      </c>
    </row>
    <row r="109" spans="4:151">
      <c r="D109">
        <v>46.91</v>
      </c>
      <c r="E109">
        <v>0.64</v>
      </c>
      <c r="F109">
        <v>12.46</v>
      </c>
      <c r="G109">
        <v>8.86</v>
      </c>
      <c r="H109">
        <v>0.17</v>
      </c>
      <c r="I109">
        <v>18.22</v>
      </c>
      <c r="J109">
        <v>10.86</v>
      </c>
      <c r="K109">
        <v>0.82</v>
      </c>
      <c r="L109">
        <v>0.34</v>
      </c>
      <c r="M109" s="30">
        <v>0</v>
      </c>
      <c r="N109">
        <v>0.43</v>
      </c>
      <c r="O109">
        <v>0</v>
      </c>
      <c r="P109">
        <v>0</v>
      </c>
      <c r="S109">
        <v>53.06</v>
      </c>
      <c r="T109">
        <v>0.46</v>
      </c>
      <c r="U109">
        <v>6.41</v>
      </c>
      <c r="V109">
        <v>9.5500000000000007</v>
      </c>
      <c r="W109">
        <v>0</v>
      </c>
      <c r="X109">
        <v>28.25</v>
      </c>
      <c r="Y109">
        <v>1.93</v>
      </c>
      <c r="Z109">
        <v>0.28999999999999998</v>
      </c>
      <c r="AA109">
        <v>0</v>
      </c>
      <c r="AB109" s="30">
        <v>0</v>
      </c>
      <c r="AC109">
        <v>0.04</v>
      </c>
      <c r="AD109" s="30">
        <v>0</v>
      </c>
      <c r="AF109" s="29">
        <f t="shared" si="120"/>
        <v>0.32244137721132582</v>
      </c>
      <c r="AG109" s="29">
        <f t="shared" si="121"/>
        <v>0.37274230604243486</v>
      </c>
      <c r="AH109" s="7" t="str">
        <f t="shared" si="122"/>
        <v/>
      </c>
      <c r="AI109" s="29" t="str">
        <f t="shared" si="123"/>
        <v/>
      </c>
      <c r="AJ109" s="40" t="e">
        <f t="shared" si="124"/>
        <v>#REF!</v>
      </c>
      <c r="AK109" s="41">
        <f t="shared" ca="1" si="125"/>
        <v>1444.2730882648052</v>
      </c>
      <c r="AL109" s="40">
        <f t="shared" ca="1" si="126"/>
        <v>1502.284615601819</v>
      </c>
      <c r="AM109" s="94">
        <f t="shared" ca="1" si="127"/>
        <v>1444.2730882648052</v>
      </c>
      <c r="AN109" s="94">
        <f t="shared" ca="1" si="128"/>
        <v>2.2198965836647235</v>
      </c>
      <c r="AO109" s="90">
        <f t="shared" si="129"/>
        <v>2.4410567768860352</v>
      </c>
      <c r="AP109" s="90">
        <f t="shared" si="130"/>
        <v>1.5472534510433384</v>
      </c>
      <c r="AQ109" s="29"/>
      <c r="AR109" s="40" t="e">
        <f t="shared" si="131"/>
        <v>#REF!</v>
      </c>
      <c r="AS109" s="40">
        <f t="shared" ca="1" si="132"/>
        <v>2.2198965836647235</v>
      </c>
      <c r="AT109" s="40">
        <f t="shared" ca="1" si="133"/>
        <v>2.4396378129074812</v>
      </c>
      <c r="AU109" s="64"/>
      <c r="AV109" s="126">
        <f t="shared" si="134"/>
        <v>0.69518368325376068</v>
      </c>
      <c r="AW109" s="29"/>
      <c r="AX109" s="29">
        <f t="shared" si="135"/>
        <v>0.18961085348655327</v>
      </c>
      <c r="AY109" s="29">
        <f t="shared" si="136"/>
        <v>0.27274928634557755</v>
      </c>
      <c r="AZ109" s="29">
        <f t="shared" si="137"/>
        <v>78.567387576289633</v>
      </c>
      <c r="BA109" s="29">
        <f t="shared" si="138"/>
        <v>84.05896836643835</v>
      </c>
      <c r="BB109" s="29">
        <f t="shared" si="139"/>
        <v>0.78073639869316935</v>
      </c>
      <c r="BC109" s="29">
        <f t="shared" si="140"/>
        <v>8.0121383896603355E-3</v>
      </c>
      <c r="BD109" s="29">
        <f t="shared" si="141"/>
        <v>0.24440717529251382</v>
      </c>
      <c r="BE109" s="29">
        <f t="shared" si="142"/>
        <v>0.12331863531088544</v>
      </c>
      <c r="BF109" s="29">
        <f t="shared" si="143"/>
        <v>2.3964757709251101E-3</v>
      </c>
      <c r="BG109" s="29">
        <f t="shared" si="144"/>
        <v>0.45205982473377593</v>
      </c>
      <c r="BH109" s="29">
        <f t="shared" si="145"/>
        <v>0.19366090439285702</v>
      </c>
      <c r="BI109" s="29">
        <f t="shared" si="146"/>
        <v>2.6460618049045721E-2</v>
      </c>
      <c r="BJ109" s="29">
        <f t="shared" si="147"/>
        <v>7.2189901906662707E-3</v>
      </c>
      <c r="BK109" s="29">
        <f t="shared" si="148"/>
        <v>0</v>
      </c>
      <c r="BL109" s="29">
        <f t="shared" si="149"/>
        <v>5.6579617390205934E-3</v>
      </c>
      <c r="BM109" s="29">
        <f t="shared" si="150"/>
        <v>0</v>
      </c>
      <c r="BN109" s="29">
        <f t="shared" si="151"/>
        <v>1.8439291225625196</v>
      </c>
      <c r="BO109" s="29">
        <f t="shared" si="152"/>
        <v>0.42340911542639731</v>
      </c>
      <c r="BP109" s="29">
        <f t="shared" si="153"/>
        <v>4.3451444481368232E-3</v>
      </c>
      <c r="BQ109" s="29">
        <f t="shared" si="154"/>
        <v>0.13254694678983087</v>
      </c>
      <c r="BR109" s="29">
        <f t="shared" si="155"/>
        <v>6.687818626103631E-2</v>
      </c>
      <c r="BS109" s="29">
        <f t="shared" si="156"/>
        <v>1.2996572056927617E-3</v>
      </c>
      <c r="BT109" s="29">
        <f t="shared" si="157"/>
        <v>0.24516117197907564</v>
      </c>
      <c r="BU109" s="29">
        <f t="shared" si="158"/>
        <v>0.10502621929617624</v>
      </c>
      <c r="BV109" s="29">
        <f t="shared" si="159"/>
        <v>1.4350127521318845E-2</v>
      </c>
      <c r="BW109" s="29">
        <f t="shared" si="160"/>
        <v>3.9150041627597897E-3</v>
      </c>
      <c r="BX109" s="29">
        <f t="shared" si="161"/>
        <v>0</v>
      </c>
      <c r="BY109" s="29">
        <f t="shared" si="162"/>
        <v>3.0684269095754011E-3</v>
      </c>
      <c r="BZ109" s="29">
        <f t="shared" si="163"/>
        <v>0</v>
      </c>
      <c r="CA109" s="29">
        <f t="shared" si="164"/>
        <v>1</v>
      </c>
      <c r="CB109" s="29">
        <f t="shared" si="165"/>
        <v>0.88309258824684655</v>
      </c>
      <c r="CC109" s="29">
        <f t="shared" si="166"/>
        <v>5.7587244675683666E-3</v>
      </c>
      <c r="CD109" s="29">
        <f t="shared" si="167"/>
        <v>6.2867174704053508E-2</v>
      </c>
      <c r="CE109" s="29">
        <f t="shared" si="168"/>
        <v>0.13292245679672191</v>
      </c>
      <c r="CF109" s="29">
        <f t="shared" si="169"/>
        <v>0</v>
      </c>
      <c r="CG109" s="29">
        <f t="shared" si="170"/>
        <v>0.70091602901916417</v>
      </c>
      <c r="CH109" s="29">
        <f t="shared" si="171"/>
        <v>3.441671689486317E-2</v>
      </c>
      <c r="CI109" s="29">
        <f t="shared" si="172"/>
        <v>4.6790117281849137E-3</v>
      </c>
      <c r="CJ109" s="29">
        <f t="shared" si="173"/>
        <v>0</v>
      </c>
      <c r="CK109" s="29">
        <f t="shared" si="174"/>
        <v>0</v>
      </c>
      <c r="CL109" s="29">
        <f t="shared" si="175"/>
        <v>2.6316101111723694E-4</v>
      </c>
      <c r="CM109" s="29">
        <f t="shared" si="176"/>
        <v>1.82491586286852</v>
      </c>
      <c r="CN109" s="29"/>
      <c r="CO109" s="29">
        <f t="shared" si="177"/>
        <v>0.80270056773579701</v>
      </c>
      <c r="CP109" s="29"/>
      <c r="CQ109" s="29">
        <f t="shared" si="178"/>
        <v>1.7661851764936931</v>
      </c>
      <c r="CR109" s="29">
        <f t="shared" si="179"/>
        <v>1.1517448935136733E-2</v>
      </c>
      <c r="CS109" s="29">
        <f t="shared" si="180"/>
        <v>0.18860152411216052</v>
      </c>
      <c r="CT109" s="29">
        <f t="shared" si="181"/>
        <v>0.13292245679672191</v>
      </c>
      <c r="CU109" s="29">
        <f t="shared" si="182"/>
        <v>0</v>
      </c>
      <c r="CV109" s="29">
        <f t="shared" si="183"/>
        <v>0.70091602901916417</v>
      </c>
      <c r="CW109" s="29">
        <f t="shared" si="184"/>
        <v>3.441671689486317E-2</v>
      </c>
      <c r="CX109" s="29">
        <f t="shared" si="185"/>
        <v>4.6790117281849137E-3</v>
      </c>
      <c r="CY109" s="29">
        <f t="shared" si="186"/>
        <v>0</v>
      </c>
      <c r="CZ109" s="29">
        <f t="shared" si="187"/>
        <v>0</v>
      </c>
      <c r="DA109" s="29">
        <f t="shared" si="188"/>
        <v>7.8948303335171083E-4</v>
      </c>
      <c r="DB109" s="29">
        <f t="shared" si="189"/>
        <v>2.8400278470132765</v>
      </c>
      <c r="DC109" s="29">
        <f t="shared" si="190"/>
        <v>2.1126553411474176</v>
      </c>
      <c r="DD109" s="29">
        <f t="shared" si="191"/>
        <v>1.8656702732873975</v>
      </c>
      <c r="DE109" s="29">
        <f t="shared" si="192"/>
        <v>1.2166200004604628E-2</v>
      </c>
      <c r="DF109" s="29">
        <f t="shared" si="193"/>
        <v>0.26563334484273293</v>
      </c>
      <c r="DG109" s="29">
        <f t="shared" si="194"/>
        <v>1.8778364732920021</v>
      </c>
      <c r="DH109" s="29">
        <f t="shared" si="195"/>
        <v>0.13432972671260246</v>
      </c>
      <c r="DI109" s="29">
        <f t="shared" si="196"/>
        <v>0.13130361813013047</v>
      </c>
      <c r="DJ109" s="29">
        <f t="shared" si="197"/>
        <v>0.28081933831003142</v>
      </c>
      <c r="DK109" s="29">
        <f t="shared" si="198"/>
        <v>0</v>
      </c>
      <c r="DL109" s="29">
        <f t="shared" si="199"/>
        <v>1.4807939924031754</v>
      </c>
      <c r="DM109" s="29">
        <f t="shared" si="200"/>
        <v>7.2710660772691241E-2</v>
      </c>
      <c r="DN109" s="29">
        <f t="shared" si="201"/>
        <v>1.9770278237682532E-2</v>
      </c>
      <c r="DO109" s="29">
        <f t="shared" si="202"/>
        <v>0</v>
      </c>
      <c r="DP109" s="29">
        <f t="shared" si="203"/>
        <v>0</v>
      </c>
      <c r="DQ109" s="29">
        <f t="shared" si="204"/>
        <v>1.1119370314371711E-3</v>
      </c>
      <c r="DR109" s="31">
        <f t="shared" si="205"/>
        <v>3.998676024889753</v>
      </c>
      <c r="DS109" s="29"/>
      <c r="DT109" s="29">
        <f t="shared" si="206"/>
        <v>1.9770278237682532E-2</v>
      </c>
      <c r="DU109" s="29">
        <f t="shared" si="207"/>
        <v>1.2166200004604628E-2</v>
      </c>
      <c r="DV109" s="29">
        <f t="shared" si="208"/>
        <v>1.1119370314371711E-3</v>
      </c>
      <c r="DW109" s="31">
        <f t="shared" si="209"/>
        <v>0.11042140286101078</v>
      </c>
      <c r="DX109" s="29">
        <f t="shared" si="210"/>
        <v>7.2710660772691241E-2</v>
      </c>
      <c r="DY109" s="29">
        <f t="shared" si="211"/>
        <v>0.7831575335374501</v>
      </c>
      <c r="DZ109" s="29">
        <f t="shared" si="212"/>
        <v>0.99933801244487652</v>
      </c>
      <c r="EA109" s="29">
        <f t="shared" si="213"/>
        <v>3.7953504881281979</v>
      </c>
      <c r="EB109" s="29">
        <f t="shared" si="214"/>
        <v>3.8580714139467638</v>
      </c>
      <c r="EC109" s="29"/>
      <c r="ED109" s="29"/>
      <c r="EE109" s="29">
        <f t="shared" si="215"/>
        <v>0.42340911542639731</v>
      </c>
      <c r="EF109" s="29">
        <f t="shared" si="216"/>
        <v>0.41836523474198095</v>
      </c>
      <c r="EG109" s="29">
        <f t="shared" si="217"/>
        <v>-0.52816088503359748</v>
      </c>
      <c r="EH109" s="29">
        <f t="shared" si="218"/>
        <v>1.8489116506665491</v>
      </c>
      <c r="EI109" s="29" t="e">
        <f>125.9*1000/8.3144+(#REF!*10^9-10^5)*6.5*(10^-6)/8.3144</f>
        <v>#REF!</v>
      </c>
      <c r="EJ109" s="29">
        <f t="shared" si="219"/>
        <v>9.5698085397820183</v>
      </c>
      <c r="EK109" s="29" t="e">
        <f t="shared" si="220"/>
        <v>#REF!</v>
      </c>
      <c r="EL109" s="29" t="e">
        <f>#REF!</f>
        <v>#REF!</v>
      </c>
      <c r="EM109" s="29" t="e">
        <f>1/(0.000407-0.0000329*#REF!+0.00001202*P109+0.000056662*EA109-0.000306214*BT109-0.0006176*BW109+0.00018946*BT109/(BT109+BR109)+0.00025746*DJ109)</f>
        <v>#REF!</v>
      </c>
      <c r="EN109" s="29"/>
      <c r="EO109" s="29" t="e">
        <f t="shared" si="221"/>
        <v>#REF!</v>
      </c>
      <c r="EP109" s="29" t="e">
        <f>#REF!</f>
        <v>#REF!</v>
      </c>
      <c r="EQ109" s="31" t="e">
        <f t="shared" si="222"/>
        <v>#REF!</v>
      </c>
      <c r="ER109" s="31" t="e">
        <f>2064.1+31.52*DF109-12.28*DM109-289.6*DQ109+1.544*LN(DQ109)-177.24*(DF109-0.17145)^2-371.87*(DF109-0.17145)*(DM109-0.07365)+0.321067*#REF!-343.43*LN(#REF!)</f>
        <v>#REF!</v>
      </c>
      <c r="ES109" s="31" t="e">
        <f t="shared" si="223"/>
        <v>#REF!</v>
      </c>
      <c r="ET109" s="31">
        <f t="shared" si="224"/>
        <v>0.78567387576289638</v>
      </c>
      <c r="EU109" s="31" t="e">
        <f>(5573.8+587.9*#REF!-61*#REF!^2)/(5.3-0.633*LN(ET109)-3.97*EF109+0.06*EG109+24.7*BU109^2+0.081*P109+0.156*#REF!)</f>
        <v>#REF!</v>
      </c>
    </row>
    <row r="110" spans="4:151">
      <c r="D110">
        <v>43.6</v>
      </c>
      <c r="E110">
        <v>0.65</v>
      </c>
      <c r="F110">
        <v>15.03</v>
      </c>
      <c r="G110">
        <v>7.74</v>
      </c>
      <c r="H110">
        <v>0.11</v>
      </c>
      <c r="I110">
        <v>12.7</v>
      </c>
      <c r="J110">
        <v>9.84</v>
      </c>
      <c r="K110">
        <v>2.41</v>
      </c>
      <c r="L110">
        <v>0.12</v>
      </c>
      <c r="M110" s="30">
        <v>0</v>
      </c>
      <c r="N110">
        <v>7.0000000000000007E-2</v>
      </c>
      <c r="O110">
        <v>0.21</v>
      </c>
      <c r="P110">
        <v>6.8</v>
      </c>
      <c r="S110">
        <v>53.06</v>
      </c>
      <c r="T110">
        <v>0.46</v>
      </c>
      <c r="U110">
        <v>6.41</v>
      </c>
      <c r="V110">
        <v>9.5500000000000007</v>
      </c>
      <c r="W110">
        <v>0</v>
      </c>
      <c r="X110">
        <v>28.25</v>
      </c>
      <c r="Y110">
        <v>1.93</v>
      </c>
      <c r="Z110">
        <v>0.28999999999999998</v>
      </c>
      <c r="AA110">
        <v>0</v>
      </c>
      <c r="AB110" s="30">
        <v>0</v>
      </c>
      <c r="AC110">
        <v>0.04</v>
      </c>
      <c r="AD110" s="30">
        <v>0</v>
      </c>
      <c r="AF110" s="29">
        <f t="shared" si="120"/>
        <v>0.32233372230787227</v>
      </c>
      <c r="AG110" s="29">
        <f t="shared" si="121"/>
        <v>0.23235288444706137</v>
      </c>
      <c r="AH110" s="7" t="str">
        <f t="shared" si="122"/>
        <v/>
      </c>
      <c r="AI110" s="29" t="str">
        <f t="shared" si="123"/>
        <v/>
      </c>
      <c r="AJ110" s="40" t="e">
        <f t="shared" si="124"/>
        <v>#REF!</v>
      </c>
      <c r="AK110" s="41">
        <f t="shared" ca="1" si="125"/>
        <v>1199.79697836215</v>
      </c>
      <c r="AL110" s="40">
        <f t="shared" ca="1" si="126"/>
        <v>1243.409769840752</v>
      </c>
      <c r="AM110" s="94">
        <f t="shared" ca="1" si="127"/>
        <v>1199.79697836215</v>
      </c>
      <c r="AN110" s="94">
        <f t="shared" ca="1" si="128"/>
        <v>1.6005711993989913</v>
      </c>
      <c r="AO110" s="90">
        <f t="shared" si="129"/>
        <v>1.7147078463073853</v>
      </c>
      <c r="AP110" s="90">
        <f t="shared" si="130"/>
        <v>1.2674340652029277</v>
      </c>
      <c r="AQ110" s="29"/>
      <c r="AR110" s="40" t="e">
        <f t="shared" si="131"/>
        <v>#REF!</v>
      </c>
      <c r="AS110" s="40">
        <f t="shared" ca="1" si="132"/>
        <v>1.6005711993989913</v>
      </c>
      <c r="AT110" s="40">
        <f t="shared" ca="1" si="133"/>
        <v>0.96043763117698777</v>
      </c>
      <c r="AU110" s="64"/>
      <c r="AV110" s="126">
        <f t="shared" si="134"/>
        <v>0.55468660675493364</v>
      </c>
      <c r="AW110" s="29"/>
      <c r="AX110" s="29">
        <f t="shared" si="135"/>
        <v>0.18961085348655327</v>
      </c>
      <c r="AY110" s="29">
        <f t="shared" si="136"/>
        <v>0.34183420183124291</v>
      </c>
      <c r="AZ110" s="29">
        <f t="shared" si="137"/>
        <v>74.521831388033092</v>
      </c>
      <c r="BA110" s="29">
        <f t="shared" si="138"/>
        <v>84.05896836643835</v>
      </c>
      <c r="BB110" s="29">
        <f t="shared" si="139"/>
        <v>0.72564713244558066</v>
      </c>
      <c r="BC110" s="29">
        <f t="shared" si="140"/>
        <v>8.1373280519987778E-3</v>
      </c>
      <c r="BD110" s="29">
        <f t="shared" si="141"/>
        <v>0.29481860711448493</v>
      </c>
      <c r="BE110" s="29">
        <f t="shared" si="142"/>
        <v>0.10772982362373063</v>
      </c>
      <c r="BF110" s="29">
        <f t="shared" si="143"/>
        <v>1.5506607929515418E-3</v>
      </c>
      <c r="BG110" s="29">
        <f t="shared" si="144"/>
        <v>0.31510207322277467</v>
      </c>
      <c r="BH110" s="29">
        <f t="shared" si="145"/>
        <v>0.17547175867640083</v>
      </c>
      <c r="BI110" s="29">
        <f t="shared" si="146"/>
        <v>7.7768401827073411E-2</v>
      </c>
      <c r="BJ110" s="29">
        <f t="shared" si="147"/>
        <v>2.5478788908233894E-3</v>
      </c>
      <c r="BK110" s="29">
        <f t="shared" si="148"/>
        <v>0</v>
      </c>
      <c r="BL110" s="29">
        <f t="shared" si="149"/>
        <v>9.210635389103293E-4</v>
      </c>
      <c r="BM110" s="29">
        <f t="shared" si="150"/>
        <v>2.9590593009574668E-3</v>
      </c>
      <c r="BN110" s="29">
        <f t="shared" si="151"/>
        <v>1.7126537874856864</v>
      </c>
      <c r="BO110" s="29">
        <f t="shared" si="152"/>
        <v>0.42369750252378158</v>
      </c>
      <c r="BP110" s="29">
        <f t="shared" si="153"/>
        <v>4.7512977295574898E-3</v>
      </c>
      <c r="BQ110" s="29">
        <f t="shared" si="154"/>
        <v>0.1721413920716004</v>
      </c>
      <c r="BR110" s="29">
        <f t="shared" si="155"/>
        <v>6.290227739599763E-2</v>
      </c>
      <c r="BS110" s="29">
        <f t="shared" si="156"/>
        <v>9.0541404473115184E-4</v>
      </c>
      <c r="BT110" s="29">
        <f t="shared" si="157"/>
        <v>0.18398468828038494</v>
      </c>
      <c r="BU110" s="29">
        <f t="shared" si="158"/>
        <v>0.10245605968851854</v>
      </c>
      <c r="BV110" s="29">
        <f t="shared" si="159"/>
        <v>4.5408127664403018E-2</v>
      </c>
      <c r="BW110" s="29">
        <f t="shared" si="160"/>
        <v>1.4876788930960067E-3</v>
      </c>
      <c r="BX110" s="29">
        <f t="shared" si="161"/>
        <v>0</v>
      </c>
      <c r="BY110" s="29">
        <f t="shared" si="162"/>
        <v>5.377990260731708E-4</v>
      </c>
      <c r="BZ110" s="29">
        <f t="shared" si="163"/>
        <v>1.7277626818562109E-3</v>
      </c>
      <c r="CA110" s="29">
        <f t="shared" si="164"/>
        <v>1.0000000000000002</v>
      </c>
      <c r="CB110" s="29">
        <f t="shared" si="165"/>
        <v>0.88309258824684655</v>
      </c>
      <c r="CC110" s="29">
        <f t="shared" si="166"/>
        <v>5.7587244675683666E-3</v>
      </c>
      <c r="CD110" s="29">
        <f t="shared" si="167"/>
        <v>6.2867174704053508E-2</v>
      </c>
      <c r="CE110" s="29">
        <f t="shared" si="168"/>
        <v>0.13292245679672191</v>
      </c>
      <c r="CF110" s="29">
        <f t="shared" si="169"/>
        <v>0</v>
      </c>
      <c r="CG110" s="29">
        <f t="shared" si="170"/>
        <v>0.70091602901916417</v>
      </c>
      <c r="CH110" s="29">
        <f t="shared" si="171"/>
        <v>3.441671689486317E-2</v>
      </c>
      <c r="CI110" s="29">
        <f t="shared" si="172"/>
        <v>4.6790117281849137E-3</v>
      </c>
      <c r="CJ110" s="29">
        <f t="shared" si="173"/>
        <v>0</v>
      </c>
      <c r="CK110" s="29">
        <f t="shared" si="174"/>
        <v>0</v>
      </c>
      <c r="CL110" s="29">
        <f t="shared" si="175"/>
        <v>2.6316101111723694E-4</v>
      </c>
      <c r="CM110" s="29">
        <f t="shared" si="176"/>
        <v>1.82491586286852</v>
      </c>
      <c r="CN110" s="29"/>
      <c r="CO110" s="29">
        <f t="shared" si="177"/>
        <v>0.80270056773579701</v>
      </c>
      <c r="CP110" s="29"/>
      <c r="CQ110" s="29">
        <f t="shared" si="178"/>
        <v>1.7661851764936931</v>
      </c>
      <c r="CR110" s="29">
        <f t="shared" si="179"/>
        <v>1.1517448935136733E-2</v>
      </c>
      <c r="CS110" s="29">
        <f t="shared" si="180"/>
        <v>0.18860152411216052</v>
      </c>
      <c r="CT110" s="29">
        <f t="shared" si="181"/>
        <v>0.13292245679672191</v>
      </c>
      <c r="CU110" s="29">
        <f t="shared" si="182"/>
        <v>0</v>
      </c>
      <c r="CV110" s="29">
        <f t="shared" si="183"/>
        <v>0.70091602901916417</v>
      </c>
      <c r="CW110" s="29">
        <f t="shared" si="184"/>
        <v>3.441671689486317E-2</v>
      </c>
      <c r="CX110" s="29">
        <f t="shared" si="185"/>
        <v>4.6790117281849137E-3</v>
      </c>
      <c r="CY110" s="29">
        <f t="shared" si="186"/>
        <v>0</v>
      </c>
      <c r="CZ110" s="29">
        <f t="shared" si="187"/>
        <v>0</v>
      </c>
      <c r="DA110" s="29">
        <f t="shared" si="188"/>
        <v>7.8948303335171083E-4</v>
      </c>
      <c r="DB110" s="29">
        <f t="shared" si="189"/>
        <v>2.8400278470132765</v>
      </c>
      <c r="DC110" s="29">
        <f t="shared" si="190"/>
        <v>2.1126553411474176</v>
      </c>
      <c r="DD110" s="29">
        <f t="shared" si="191"/>
        <v>1.8656702732873975</v>
      </c>
      <c r="DE110" s="29">
        <f t="shared" si="192"/>
        <v>1.2166200004604628E-2</v>
      </c>
      <c r="DF110" s="29">
        <f t="shared" si="193"/>
        <v>0.26563334484273293</v>
      </c>
      <c r="DG110" s="29">
        <f t="shared" si="194"/>
        <v>1.8778364732920021</v>
      </c>
      <c r="DH110" s="29">
        <f t="shared" si="195"/>
        <v>0.13432972671260246</v>
      </c>
      <c r="DI110" s="29">
        <f t="shared" si="196"/>
        <v>0.13130361813013047</v>
      </c>
      <c r="DJ110" s="29">
        <f t="shared" si="197"/>
        <v>0.28081933831003142</v>
      </c>
      <c r="DK110" s="29">
        <f t="shared" si="198"/>
        <v>0</v>
      </c>
      <c r="DL110" s="29">
        <f t="shared" si="199"/>
        <v>1.4807939924031754</v>
      </c>
      <c r="DM110" s="29">
        <f t="shared" si="200"/>
        <v>7.2710660772691241E-2</v>
      </c>
      <c r="DN110" s="29">
        <f t="shared" si="201"/>
        <v>1.9770278237682532E-2</v>
      </c>
      <c r="DO110" s="29">
        <f t="shared" si="202"/>
        <v>0</v>
      </c>
      <c r="DP110" s="29">
        <f t="shared" si="203"/>
        <v>0</v>
      </c>
      <c r="DQ110" s="29">
        <f t="shared" si="204"/>
        <v>1.1119370314371711E-3</v>
      </c>
      <c r="DR110" s="31">
        <f t="shared" si="205"/>
        <v>3.998676024889753</v>
      </c>
      <c r="DS110" s="29"/>
      <c r="DT110" s="29">
        <f t="shared" si="206"/>
        <v>1.9770278237682532E-2</v>
      </c>
      <c r="DU110" s="29">
        <f t="shared" si="207"/>
        <v>1.2166200004604628E-2</v>
      </c>
      <c r="DV110" s="29">
        <f t="shared" si="208"/>
        <v>1.1119370314371711E-3</v>
      </c>
      <c r="DW110" s="31">
        <f t="shared" si="209"/>
        <v>0.11042140286101078</v>
      </c>
      <c r="DX110" s="29">
        <f t="shared" si="210"/>
        <v>7.2710660772691241E-2</v>
      </c>
      <c r="DY110" s="29">
        <f t="shared" si="211"/>
        <v>0.7831575335374501</v>
      </c>
      <c r="DZ110" s="29">
        <f t="shared" si="212"/>
        <v>0.99933801244487652</v>
      </c>
      <c r="EA110" s="29">
        <f t="shared" si="213"/>
        <v>4.2633777446343153</v>
      </c>
      <c r="EB110" s="29">
        <f t="shared" si="214"/>
        <v>3.5693264662408399</v>
      </c>
      <c r="EC110" s="29"/>
      <c r="ED110" s="29"/>
      <c r="EE110" s="29">
        <f t="shared" si="215"/>
        <v>0.42369750252378158</v>
      </c>
      <c r="EF110" s="29">
        <f t="shared" si="216"/>
        <v>0.3502484394096323</v>
      </c>
      <c r="EG110" s="29">
        <f t="shared" si="217"/>
        <v>-0.69453350610562281</v>
      </c>
      <c r="EH110" s="29">
        <f t="shared" si="218"/>
        <v>2.4054703282427838</v>
      </c>
      <c r="EI110" s="29" t="e">
        <f>125.9*1000/8.3144+(#REF!*10^9-10^5)*6.5*(10^-6)/8.3144</f>
        <v>#REF!</v>
      </c>
      <c r="EJ110" s="29">
        <f t="shared" si="219"/>
        <v>9.9070535394552657</v>
      </c>
      <c r="EK110" s="29" t="e">
        <f t="shared" si="220"/>
        <v>#REF!</v>
      </c>
      <c r="EL110" s="29" t="e">
        <f>#REF!</f>
        <v>#REF!</v>
      </c>
      <c r="EM110" s="29" t="e">
        <f>1/(0.000407-0.0000329*#REF!+0.00001202*P110+0.000056662*EA110-0.000306214*BT110-0.0006176*BW110+0.00018946*BT110/(BT110+BR110)+0.00025746*DJ110)</f>
        <v>#REF!</v>
      </c>
      <c r="EN110" s="29"/>
      <c r="EO110" s="29" t="e">
        <f t="shared" si="221"/>
        <v>#REF!</v>
      </c>
      <c r="EP110" s="29" t="e">
        <f>#REF!</f>
        <v>#REF!</v>
      </c>
      <c r="EQ110" s="31" t="e">
        <f t="shared" si="222"/>
        <v>#REF!</v>
      </c>
      <c r="ER110" s="31" t="e">
        <f>2064.1+31.52*DF110-12.28*DM110-289.6*DQ110+1.544*LN(DQ110)-177.24*(DF110-0.17145)^2-371.87*(DF110-0.17145)*(DM110-0.07365)+0.321067*#REF!-343.43*LN(#REF!)</f>
        <v>#REF!</v>
      </c>
      <c r="ES110" s="31" t="e">
        <f t="shared" si="223"/>
        <v>#REF!</v>
      </c>
      <c r="ET110" s="31">
        <f t="shared" si="224"/>
        <v>0.74521831388033088</v>
      </c>
      <c r="EU110" s="31" t="e">
        <f>(5573.8+587.9*#REF!-61*#REF!^2)/(5.3-0.633*LN(ET110)-3.97*EF110+0.06*EG110+24.7*BU110^2+0.081*P110+0.156*#REF!)</f>
        <v>#REF!</v>
      </c>
    </row>
    <row r="111" spans="4:151">
      <c r="D111">
        <v>46.2</v>
      </c>
      <c r="E111">
        <v>0.68</v>
      </c>
      <c r="F111">
        <v>18</v>
      </c>
      <c r="G111">
        <v>6.4</v>
      </c>
      <c r="H111">
        <v>0.08</v>
      </c>
      <c r="I111">
        <v>8.48</v>
      </c>
      <c r="J111">
        <v>8.82</v>
      </c>
      <c r="K111">
        <v>3</v>
      </c>
      <c r="L111">
        <v>0.44</v>
      </c>
      <c r="M111" s="30">
        <v>0</v>
      </c>
      <c r="N111">
        <v>0.06</v>
      </c>
      <c r="O111">
        <v>0.22</v>
      </c>
      <c r="P111">
        <v>7.87</v>
      </c>
      <c r="S111">
        <v>53.06</v>
      </c>
      <c r="T111">
        <v>0.46</v>
      </c>
      <c r="U111">
        <v>6.41</v>
      </c>
      <c r="V111">
        <v>9.5500000000000007</v>
      </c>
      <c r="W111">
        <v>0</v>
      </c>
      <c r="X111">
        <v>28.25</v>
      </c>
      <c r="Y111">
        <v>1.93</v>
      </c>
      <c r="Z111">
        <v>0.28999999999999998</v>
      </c>
      <c r="AA111">
        <v>0</v>
      </c>
      <c r="AB111" s="30">
        <v>0</v>
      </c>
      <c r="AC111">
        <v>0.04</v>
      </c>
      <c r="AD111" s="30">
        <v>0</v>
      </c>
      <c r="AF111" s="29">
        <f t="shared" si="120"/>
        <v>0.31149877686118455</v>
      </c>
      <c r="AG111" s="29">
        <f t="shared" si="121"/>
        <v>0.13642157712111636</v>
      </c>
      <c r="AH111" s="7" t="str">
        <f t="shared" si="122"/>
        <v/>
      </c>
      <c r="AI111" s="29" t="str">
        <f t="shared" si="123"/>
        <v/>
      </c>
      <c r="AJ111" s="40" t="e">
        <f t="shared" si="124"/>
        <v>#REF!</v>
      </c>
      <c r="AK111" s="41">
        <f t="shared" ca="1" si="125"/>
        <v>1113.6444694792885</v>
      </c>
      <c r="AL111" s="40">
        <f t="shared" ca="1" si="126"/>
        <v>1138.4783239734497</v>
      </c>
      <c r="AM111" s="94">
        <f t="shared" ca="1" si="127"/>
        <v>1113.6444694792885</v>
      </c>
      <c r="AN111" s="94">
        <f t="shared" ca="1" si="128"/>
        <v>1.2011762633443483</v>
      </c>
      <c r="AO111" s="90">
        <f t="shared" si="129"/>
        <v>1.1305756666666669</v>
      </c>
      <c r="AP111" s="90">
        <f t="shared" si="130"/>
        <v>1.0435894444444445</v>
      </c>
      <c r="AQ111" s="29"/>
      <c r="AR111" s="40" t="e">
        <f t="shared" si="131"/>
        <v>#REF!</v>
      </c>
      <c r="AS111" s="40">
        <f t="shared" ca="1" si="132"/>
        <v>1.2011762633443483</v>
      </c>
      <c r="AT111" s="40">
        <f t="shared" ca="1" si="133"/>
        <v>0.75376710371791467</v>
      </c>
      <c r="AU111" s="64"/>
      <c r="AV111" s="126">
        <f t="shared" si="134"/>
        <v>0.4479203539823009</v>
      </c>
      <c r="AW111" s="29"/>
      <c r="AX111" s="29">
        <f t="shared" si="135"/>
        <v>0.18961085348655327</v>
      </c>
      <c r="AY111" s="29">
        <f t="shared" si="136"/>
        <v>0.423313769514581</v>
      </c>
      <c r="AZ111" s="29">
        <f t="shared" si="137"/>
        <v>70.255248526799235</v>
      </c>
      <c r="BA111" s="29">
        <f t="shared" si="138"/>
        <v>84.05896836643835</v>
      </c>
      <c r="BB111" s="29">
        <f t="shared" si="139"/>
        <v>0.76891966786664745</v>
      </c>
      <c r="BC111" s="29">
        <f t="shared" si="140"/>
        <v>8.5128970390141064E-3</v>
      </c>
      <c r="BD111" s="29">
        <f t="shared" si="141"/>
        <v>0.35307617618501191</v>
      </c>
      <c r="BE111" s="29">
        <f t="shared" si="142"/>
        <v>8.9078923926598969E-2</v>
      </c>
      <c r="BF111" s="29">
        <f t="shared" si="143"/>
        <v>1.1277533039647577E-3</v>
      </c>
      <c r="BG111" s="29">
        <f t="shared" si="144"/>
        <v>0.21039886464008892</v>
      </c>
      <c r="BH111" s="29">
        <f t="shared" si="145"/>
        <v>0.15728261295994467</v>
      </c>
      <c r="BI111" s="29">
        <f t="shared" si="146"/>
        <v>9.6807139203825818E-2</v>
      </c>
      <c r="BJ111" s="29">
        <f t="shared" si="147"/>
        <v>9.3422225996857618E-3</v>
      </c>
      <c r="BK111" s="29">
        <f t="shared" si="148"/>
        <v>0</v>
      </c>
      <c r="BL111" s="29">
        <f t="shared" si="149"/>
        <v>7.8948303335171072E-4</v>
      </c>
      <c r="BM111" s="29">
        <f t="shared" si="150"/>
        <v>3.0999668867173463E-3</v>
      </c>
      <c r="BN111" s="29">
        <f t="shared" si="151"/>
        <v>1.6984357076448517</v>
      </c>
      <c r="BO111" s="29">
        <f t="shared" si="152"/>
        <v>0.45272226932444531</v>
      </c>
      <c r="BP111" s="29">
        <f t="shared" si="153"/>
        <v>5.0121985781955659E-3</v>
      </c>
      <c r="BQ111" s="29">
        <f t="shared" si="154"/>
        <v>0.20788315659861364</v>
      </c>
      <c r="BR111" s="29">
        <f t="shared" si="155"/>
        <v>5.2447627852879347E-2</v>
      </c>
      <c r="BS111" s="29">
        <f t="shared" si="156"/>
        <v>6.6399528630292691E-4</v>
      </c>
      <c r="BT111" s="29">
        <f t="shared" si="157"/>
        <v>0.12387802711227736</v>
      </c>
      <c r="BU111" s="29">
        <f t="shared" si="158"/>
        <v>9.2604396063976857E-2</v>
      </c>
      <c r="BV111" s="29">
        <f t="shared" si="159"/>
        <v>5.6997823802270468E-2</v>
      </c>
      <c r="BW111" s="29">
        <f t="shared" si="160"/>
        <v>5.5004864521131756E-3</v>
      </c>
      <c r="BX111" s="29">
        <f t="shared" si="161"/>
        <v>0</v>
      </c>
      <c r="BY111" s="29">
        <f t="shared" si="162"/>
        <v>4.6482950740976421E-4</v>
      </c>
      <c r="BZ111" s="29">
        <f t="shared" si="163"/>
        <v>1.8251894215153648E-3</v>
      </c>
      <c r="CA111" s="29">
        <f t="shared" si="164"/>
        <v>0.99999999999999978</v>
      </c>
      <c r="CB111" s="29">
        <f t="shared" si="165"/>
        <v>0.88309258824684655</v>
      </c>
      <c r="CC111" s="29">
        <f t="shared" si="166"/>
        <v>5.7587244675683666E-3</v>
      </c>
      <c r="CD111" s="29">
        <f t="shared" si="167"/>
        <v>6.2867174704053508E-2</v>
      </c>
      <c r="CE111" s="29">
        <f t="shared" si="168"/>
        <v>0.13292245679672191</v>
      </c>
      <c r="CF111" s="29">
        <f t="shared" si="169"/>
        <v>0</v>
      </c>
      <c r="CG111" s="29">
        <f t="shared" si="170"/>
        <v>0.70091602901916417</v>
      </c>
      <c r="CH111" s="29">
        <f t="shared" si="171"/>
        <v>3.441671689486317E-2</v>
      </c>
      <c r="CI111" s="29">
        <f t="shared" si="172"/>
        <v>4.6790117281849137E-3</v>
      </c>
      <c r="CJ111" s="29">
        <f t="shared" si="173"/>
        <v>0</v>
      </c>
      <c r="CK111" s="29">
        <f t="shared" si="174"/>
        <v>0</v>
      </c>
      <c r="CL111" s="29">
        <f t="shared" si="175"/>
        <v>2.6316101111723694E-4</v>
      </c>
      <c r="CM111" s="29">
        <f t="shared" si="176"/>
        <v>1.82491586286852</v>
      </c>
      <c r="CN111" s="29"/>
      <c r="CO111" s="29">
        <f t="shared" si="177"/>
        <v>0.80270056773579701</v>
      </c>
      <c r="CP111" s="29"/>
      <c r="CQ111" s="29">
        <f t="shared" si="178"/>
        <v>1.7661851764936931</v>
      </c>
      <c r="CR111" s="29">
        <f t="shared" si="179"/>
        <v>1.1517448935136733E-2</v>
      </c>
      <c r="CS111" s="29">
        <f t="shared" si="180"/>
        <v>0.18860152411216052</v>
      </c>
      <c r="CT111" s="29">
        <f t="shared" si="181"/>
        <v>0.13292245679672191</v>
      </c>
      <c r="CU111" s="29">
        <f t="shared" si="182"/>
        <v>0</v>
      </c>
      <c r="CV111" s="29">
        <f t="shared" si="183"/>
        <v>0.70091602901916417</v>
      </c>
      <c r="CW111" s="29">
        <f t="shared" si="184"/>
        <v>3.441671689486317E-2</v>
      </c>
      <c r="CX111" s="29">
        <f t="shared" si="185"/>
        <v>4.6790117281849137E-3</v>
      </c>
      <c r="CY111" s="29">
        <f t="shared" si="186"/>
        <v>0</v>
      </c>
      <c r="CZ111" s="29">
        <f t="shared" si="187"/>
        <v>0</v>
      </c>
      <c r="DA111" s="29">
        <f t="shared" si="188"/>
        <v>7.8948303335171083E-4</v>
      </c>
      <c r="DB111" s="29">
        <f t="shared" si="189"/>
        <v>2.8400278470132765</v>
      </c>
      <c r="DC111" s="29">
        <f t="shared" si="190"/>
        <v>2.1126553411474176</v>
      </c>
      <c r="DD111" s="29">
        <f t="shared" si="191"/>
        <v>1.8656702732873975</v>
      </c>
      <c r="DE111" s="29">
        <f t="shared" si="192"/>
        <v>1.2166200004604628E-2</v>
      </c>
      <c r="DF111" s="29">
        <f t="shared" si="193"/>
        <v>0.26563334484273293</v>
      </c>
      <c r="DG111" s="29">
        <f t="shared" si="194"/>
        <v>1.8778364732920021</v>
      </c>
      <c r="DH111" s="29">
        <f t="shared" si="195"/>
        <v>0.13432972671260246</v>
      </c>
      <c r="DI111" s="29">
        <f t="shared" si="196"/>
        <v>0.13130361813013047</v>
      </c>
      <c r="DJ111" s="29">
        <f t="shared" si="197"/>
        <v>0.28081933831003142</v>
      </c>
      <c r="DK111" s="29">
        <f t="shared" si="198"/>
        <v>0</v>
      </c>
      <c r="DL111" s="29">
        <f t="shared" si="199"/>
        <v>1.4807939924031754</v>
      </c>
      <c r="DM111" s="29">
        <f t="shared" si="200"/>
        <v>7.2710660772691241E-2</v>
      </c>
      <c r="DN111" s="29">
        <f t="shared" si="201"/>
        <v>1.9770278237682532E-2</v>
      </c>
      <c r="DO111" s="29">
        <f t="shared" si="202"/>
        <v>0</v>
      </c>
      <c r="DP111" s="29">
        <f t="shared" si="203"/>
        <v>0</v>
      </c>
      <c r="DQ111" s="29">
        <f t="shared" si="204"/>
        <v>1.1119370314371711E-3</v>
      </c>
      <c r="DR111" s="31">
        <f t="shared" si="205"/>
        <v>3.998676024889753</v>
      </c>
      <c r="DS111" s="29"/>
      <c r="DT111" s="29">
        <f t="shared" si="206"/>
        <v>1.9770278237682532E-2</v>
      </c>
      <c r="DU111" s="29">
        <f t="shared" si="207"/>
        <v>1.2166200004604628E-2</v>
      </c>
      <c r="DV111" s="29">
        <f t="shared" si="208"/>
        <v>1.1119370314371711E-3</v>
      </c>
      <c r="DW111" s="31">
        <f t="shared" si="209"/>
        <v>0.11042140286101078</v>
      </c>
      <c r="DX111" s="29">
        <f t="shared" si="210"/>
        <v>7.2710660772691241E-2</v>
      </c>
      <c r="DY111" s="29">
        <f t="shared" si="211"/>
        <v>0.7831575335374501</v>
      </c>
      <c r="DZ111" s="29">
        <f t="shared" si="212"/>
        <v>0.99933801244487652</v>
      </c>
      <c r="EA111" s="29">
        <f t="shared" si="213"/>
        <v>4.8038594986082908</v>
      </c>
      <c r="EB111" s="29">
        <f t="shared" si="214"/>
        <v>3.4622473658390298</v>
      </c>
      <c r="EC111" s="29"/>
      <c r="ED111" s="29"/>
      <c r="EE111" s="29">
        <f t="shared" si="215"/>
        <v>0.45272226932444531</v>
      </c>
      <c r="EF111" s="29">
        <f t="shared" si="216"/>
        <v>0.26959404631543654</v>
      </c>
      <c r="EG111" s="29">
        <f t="shared" si="217"/>
        <v>-0.85083590219068361</v>
      </c>
      <c r="EH111" s="29">
        <f t="shared" si="218"/>
        <v>3.4675271116191064</v>
      </c>
      <c r="EI111" s="29" t="e">
        <f>125.9*1000/8.3144+(#REF!*10^9-10^5)*6.5*(10^-6)/8.3144</f>
        <v>#REF!</v>
      </c>
      <c r="EJ111" s="29">
        <f t="shared" si="219"/>
        <v>10.271297556887921</v>
      </c>
      <c r="EK111" s="29" t="e">
        <f t="shared" si="220"/>
        <v>#REF!</v>
      </c>
      <c r="EL111" s="29" t="e">
        <f>#REF!</f>
        <v>#REF!</v>
      </c>
      <c r="EM111" s="29" t="e">
        <f>1/(0.000407-0.0000329*#REF!+0.00001202*P111+0.000056662*EA111-0.000306214*BT111-0.0006176*BW111+0.00018946*BT111/(BT111+BR111)+0.00025746*DJ111)</f>
        <v>#REF!</v>
      </c>
      <c r="EN111" s="29"/>
      <c r="EO111" s="29" t="e">
        <f t="shared" si="221"/>
        <v>#REF!</v>
      </c>
      <c r="EP111" s="29" t="e">
        <f>#REF!</f>
        <v>#REF!</v>
      </c>
      <c r="EQ111" s="31" t="e">
        <f t="shared" si="222"/>
        <v>#REF!</v>
      </c>
      <c r="ER111" s="31" t="e">
        <f>2064.1+31.52*DF111-12.28*DM111-289.6*DQ111+1.544*LN(DQ111)-177.24*(DF111-0.17145)^2-371.87*(DF111-0.17145)*(DM111-0.07365)+0.321067*#REF!-343.43*LN(#REF!)</f>
        <v>#REF!</v>
      </c>
      <c r="ES111" s="31" t="e">
        <f t="shared" si="223"/>
        <v>#REF!</v>
      </c>
      <c r="ET111" s="31">
        <f t="shared" si="224"/>
        <v>0.7025524852679923</v>
      </c>
      <c r="EU111" s="31" t="e">
        <f>(5573.8+587.9*#REF!-61*#REF!^2)/(5.3-0.633*LN(ET111)-3.97*EF111+0.06*EG111+24.7*BU111^2+0.081*P111+0.156*#REF!)</f>
        <v>#REF!</v>
      </c>
    </row>
    <row r="112" spans="4:151">
      <c r="D112">
        <v>76.84</v>
      </c>
      <c r="E112">
        <v>0.22</v>
      </c>
      <c r="F112">
        <v>11.47</v>
      </c>
      <c r="G112">
        <v>1.1599999999999999</v>
      </c>
      <c r="H112">
        <v>7.0000000000000007E-2</v>
      </c>
      <c r="I112">
        <v>0.14000000000000001</v>
      </c>
      <c r="J112">
        <v>0.67</v>
      </c>
      <c r="K112">
        <v>4.0199999999999996</v>
      </c>
      <c r="L112">
        <v>2.87</v>
      </c>
      <c r="M112" s="30">
        <v>0</v>
      </c>
      <c r="N112">
        <v>0</v>
      </c>
      <c r="O112">
        <v>0</v>
      </c>
      <c r="P112">
        <v>2.5299999999999998</v>
      </c>
      <c r="S112">
        <v>53.06</v>
      </c>
      <c r="T112">
        <v>0.46</v>
      </c>
      <c r="U112">
        <v>6.41</v>
      </c>
      <c r="V112">
        <v>9.5500000000000007</v>
      </c>
      <c r="W112">
        <v>0</v>
      </c>
      <c r="X112">
        <v>28.25</v>
      </c>
      <c r="Y112">
        <v>1.93</v>
      </c>
      <c r="Z112">
        <v>0.28999999999999998</v>
      </c>
      <c r="AA112">
        <v>0</v>
      </c>
      <c r="AB112" s="30">
        <v>0</v>
      </c>
      <c r="AC112">
        <v>0.04</v>
      </c>
      <c r="AD112" s="30">
        <v>0</v>
      </c>
      <c r="AF112" s="29">
        <f t="shared" si="120"/>
        <v>0.20451694664220738</v>
      </c>
      <c r="AG112" s="29">
        <f t="shared" si="121"/>
        <v>0.16371743489365687</v>
      </c>
      <c r="AH112" s="7" t="str">
        <f t="shared" si="122"/>
        <v/>
      </c>
      <c r="AI112" s="29" t="str">
        <f t="shared" si="123"/>
        <v/>
      </c>
      <c r="AJ112" s="40" t="e">
        <f t="shared" si="124"/>
        <v>#REF!</v>
      </c>
      <c r="AK112" s="41">
        <f t="shared" ca="1" si="125"/>
        <v>974.07879042449792</v>
      </c>
      <c r="AL112" s="40">
        <f t="shared" ca="1" si="126"/>
        <v>890.70475022104586</v>
      </c>
      <c r="AM112" s="94">
        <f t="shared" ca="1" si="127"/>
        <v>974.07879042449792</v>
      </c>
      <c r="AN112" s="94">
        <f t="shared" ca="1" si="128"/>
        <v>0.51093490485404658</v>
      </c>
      <c r="AO112" s="90">
        <f t="shared" si="129"/>
        <v>1.7067177236268525</v>
      </c>
      <c r="AP112" s="90">
        <f t="shared" si="130"/>
        <v>1.6884992153443765</v>
      </c>
      <c r="AQ112" s="29"/>
      <c r="AR112" s="40" t="e">
        <f t="shared" si="131"/>
        <v>#REF!</v>
      </c>
      <c r="AS112" s="40">
        <f t="shared" ca="1" si="132"/>
        <v>0.51093490485404658</v>
      </c>
      <c r="AT112" s="40">
        <f t="shared" ca="1" si="133"/>
        <v>0.87187010186633906</v>
      </c>
      <c r="AU112" s="64"/>
      <c r="AV112" s="126">
        <f t="shared" si="134"/>
        <v>4.0799511748550517E-2</v>
      </c>
      <c r="AW112" s="29"/>
      <c r="AX112" s="29">
        <f t="shared" si="135"/>
        <v>0.18961085348655327</v>
      </c>
      <c r="AY112" s="29">
        <f t="shared" si="136"/>
        <v>4.6473804553136491</v>
      </c>
      <c r="AZ112" s="29">
        <f t="shared" si="137"/>
        <v>17.705003907652664</v>
      </c>
      <c r="BA112" s="29">
        <f t="shared" si="138"/>
        <v>84.05896836643835</v>
      </c>
      <c r="BB112" s="29">
        <f t="shared" si="139"/>
        <v>1.2788698545210646</v>
      </c>
      <c r="BC112" s="29">
        <f t="shared" si="140"/>
        <v>2.7541725714457402E-3</v>
      </c>
      <c r="BD112" s="29">
        <f t="shared" si="141"/>
        <v>0.22498798560233815</v>
      </c>
      <c r="BE112" s="29">
        <f t="shared" si="142"/>
        <v>1.6145554961696063E-2</v>
      </c>
      <c r="BF112" s="29">
        <f t="shared" si="143"/>
        <v>9.8678414096916309E-4</v>
      </c>
      <c r="BG112" s="29">
        <f t="shared" si="144"/>
        <v>3.4735661615109023E-3</v>
      </c>
      <c r="BH112" s="29">
        <f t="shared" si="145"/>
        <v>1.1947772186299652E-2</v>
      </c>
      <c r="BI112" s="29">
        <f t="shared" si="146"/>
        <v>0.12972156653312658</v>
      </c>
      <c r="BJ112" s="29">
        <f t="shared" si="147"/>
        <v>6.0936770138859404E-2</v>
      </c>
      <c r="BK112" s="29">
        <f t="shared" si="148"/>
        <v>0</v>
      </c>
      <c r="BL112" s="29">
        <f t="shared" si="149"/>
        <v>0</v>
      </c>
      <c r="BM112" s="29">
        <f t="shared" si="150"/>
        <v>0</v>
      </c>
      <c r="BN112" s="29">
        <f t="shared" si="151"/>
        <v>1.7298240268173104</v>
      </c>
      <c r="BO112" s="29">
        <f t="shared" si="152"/>
        <v>0.73930633098792553</v>
      </c>
      <c r="BP112" s="29">
        <f t="shared" si="153"/>
        <v>1.5921692199599752E-3</v>
      </c>
      <c r="BQ112" s="29">
        <f t="shared" si="154"/>
        <v>0.13006408866703728</v>
      </c>
      <c r="BR112" s="29">
        <f t="shared" si="155"/>
        <v>9.3336401341367319E-3</v>
      </c>
      <c r="BS112" s="29">
        <f t="shared" si="156"/>
        <v>5.7045348293880479E-4</v>
      </c>
      <c r="BT112" s="29">
        <f t="shared" si="157"/>
        <v>2.0080459674860045E-3</v>
      </c>
      <c r="BU112" s="29">
        <f t="shared" si="158"/>
        <v>6.906929260476433E-3</v>
      </c>
      <c r="BV112" s="29">
        <f t="shared" si="159"/>
        <v>7.4991192469328963E-2</v>
      </c>
      <c r="BW112" s="29">
        <f t="shared" si="160"/>
        <v>3.522714981071022E-2</v>
      </c>
      <c r="BX112" s="29">
        <f t="shared" si="161"/>
        <v>0</v>
      </c>
      <c r="BY112" s="29">
        <f t="shared" si="162"/>
        <v>0</v>
      </c>
      <c r="BZ112" s="29">
        <f t="shared" si="163"/>
        <v>0</v>
      </c>
      <c r="CA112" s="29">
        <f t="shared" si="164"/>
        <v>1</v>
      </c>
      <c r="CB112" s="29">
        <f t="shared" si="165"/>
        <v>0.88309258824684655</v>
      </c>
      <c r="CC112" s="29">
        <f t="shared" si="166"/>
        <v>5.7587244675683666E-3</v>
      </c>
      <c r="CD112" s="29">
        <f t="shared" si="167"/>
        <v>6.2867174704053508E-2</v>
      </c>
      <c r="CE112" s="29">
        <f t="shared" si="168"/>
        <v>0.13292245679672191</v>
      </c>
      <c r="CF112" s="29">
        <f t="shared" si="169"/>
        <v>0</v>
      </c>
      <c r="CG112" s="29">
        <f t="shared" si="170"/>
        <v>0.70091602901916417</v>
      </c>
      <c r="CH112" s="29">
        <f t="shared" si="171"/>
        <v>3.441671689486317E-2</v>
      </c>
      <c r="CI112" s="29">
        <f t="shared" si="172"/>
        <v>4.6790117281849137E-3</v>
      </c>
      <c r="CJ112" s="29">
        <f t="shared" si="173"/>
        <v>0</v>
      </c>
      <c r="CK112" s="29">
        <f t="shared" si="174"/>
        <v>0</v>
      </c>
      <c r="CL112" s="29">
        <f t="shared" si="175"/>
        <v>2.6316101111723694E-4</v>
      </c>
      <c r="CM112" s="29">
        <f t="shared" si="176"/>
        <v>1.82491586286852</v>
      </c>
      <c r="CN112" s="29"/>
      <c r="CO112" s="29">
        <f t="shared" si="177"/>
        <v>0.80270056773579701</v>
      </c>
      <c r="CP112" s="29"/>
      <c r="CQ112" s="29">
        <f t="shared" si="178"/>
        <v>1.7661851764936931</v>
      </c>
      <c r="CR112" s="29">
        <f t="shared" si="179"/>
        <v>1.1517448935136733E-2</v>
      </c>
      <c r="CS112" s="29">
        <f t="shared" si="180"/>
        <v>0.18860152411216052</v>
      </c>
      <c r="CT112" s="29">
        <f t="shared" si="181"/>
        <v>0.13292245679672191</v>
      </c>
      <c r="CU112" s="29">
        <f t="shared" si="182"/>
        <v>0</v>
      </c>
      <c r="CV112" s="29">
        <f t="shared" si="183"/>
        <v>0.70091602901916417</v>
      </c>
      <c r="CW112" s="29">
        <f t="shared" si="184"/>
        <v>3.441671689486317E-2</v>
      </c>
      <c r="CX112" s="29">
        <f t="shared" si="185"/>
        <v>4.6790117281849137E-3</v>
      </c>
      <c r="CY112" s="29">
        <f t="shared" si="186"/>
        <v>0</v>
      </c>
      <c r="CZ112" s="29">
        <f t="shared" si="187"/>
        <v>0</v>
      </c>
      <c r="DA112" s="29">
        <f t="shared" si="188"/>
        <v>7.8948303335171083E-4</v>
      </c>
      <c r="DB112" s="29">
        <f t="shared" si="189"/>
        <v>2.8400278470132765</v>
      </c>
      <c r="DC112" s="29">
        <f t="shared" si="190"/>
        <v>2.1126553411474176</v>
      </c>
      <c r="DD112" s="29">
        <f t="shared" si="191"/>
        <v>1.8656702732873975</v>
      </c>
      <c r="DE112" s="29">
        <f t="shared" si="192"/>
        <v>1.2166200004604628E-2</v>
      </c>
      <c r="DF112" s="29">
        <f t="shared" si="193"/>
        <v>0.26563334484273293</v>
      </c>
      <c r="DG112" s="29">
        <f t="shared" si="194"/>
        <v>1.8778364732920021</v>
      </c>
      <c r="DH112" s="29">
        <f t="shared" si="195"/>
        <v>0.13432972671260246</v>
      </c>
      <c r="DI112" s="29">
        <f t="shared" si="196"/>
        <v>0.13130361813013047</v>
      </c>
      <c r="DJ112" s="29">
        <f t="shared" si="197"/>
        <v>0.28081933831003142</v>
      </c>
      <c r="DK112" s="29">
        <f t="shared" si="198"/>
        <v>0</v>
      </c>
      <c r="DL112" s="29">
        <f t="shared" si="199"/>
        <v>1.4807939924031754</v>
      </c>
      <c r="DM112" s="29">
        <f t="shared" si="200"/>
        <v>7.2710660772691241E-2</v>
      </c>
      <c r="DN112" s="29">
        <f t="shared" si="201"/>
        <v>1.9770278237682532E-2</v>
      </c>
      <c r="DO112" s="29">
        <f t="shared" si="202"/>
        <v>0</v>
      </c>
      <c r="DP112" s="29">
        <f t="shared" si="203"/>
        <v>0</v>
      </c>
      <c r="DQ112" s="29">
        <f t="shared" si="204"/>
        <v>1.1119370314371711E-3</v>
      </c>
      <c r="DR112" s="31">
        <f t="shared" si="205"/>
        <v>3.998676024889753</v>
      </c>
      <c r="DS112" s="29"/>
      <c r="DT112" s="29">
        <f t="shared" si="206"/>
        <v>1.9770278237682532E-2</v>
      </c>
      <c r="DU112" s="29">
        <f t="shared" si="207"/>
        <v>1.2166200004604628E-2</v>
      </c>
      <c r="DV112" s="29">
        <f t="shared" si="208"/>
        <v>1.1119370314371711E-3</v>
      </c>
      <c r="DW112" s="31">
        <f t="shared" si="209"/>
        <v>0.11042140286101078</v>
      </c>
      <c r="DX112" s="29">
        <f t="shared" si="210"/>
        <v>7.2710660772691241E-2</v>
      </c>
      <c r="DY112" s="29">
        <f t="shared" si="211"/>
        <v>0.7831575335374501</v>
      </c>
      <c r="DZ112" s="29">
        <f t="shared" si="212"/>
        <v>0.99933801244487652</v>
      </c>
      <c r="EA112" s="29">
        <f t="shared" si="213"/>
        <v>9.2200589663425134</v>
      </c>
      <c r="EB112" s="29">
        <f t="shared" si="214"/>
        <v>6.6082448117416188</v>
      </c>
      <c r="EC112" s="29"/>
      <c r="ED112" s="29"/>
      <c r="EE112" s="29">
        <f t="shared" si="215"/>
        <v>0.73930633098792553</v>
      </c>
      <c r="EF112" s="29">
        <f t="shared" si="216"/>
        <v>1.8819068845037975E-2</v>
      </c>
      <c r="EG112" s="29">
        <f t="shared" si="217"/>
        <v>-0.49882913961360764</v>
      </c>
      <c r="EH112" s="29">
        <f t="shared" si="218"/>
        <v>96.59635520432316</v>
      </c>
      <c r="EI112" s="29" t="e">
        <f>125.9*1000/8.3144+(#REF!*10^9-10^5)*6.5*(10^-6)/8.3144</f>
        <v>#REF!</v>
      </c>
      <c r="EJ112" s="29">
        <f t="shared" si="219"/>
        <v>11.249396151112361</v>
      </c>
      <c r="EK112" s="29" t="e">
        <f t="shared" si="220"/>
        <v>#REF!</v>
      </c>
      <c r="EL112" s="29" t="e">
        <f>#REF!</f>
        <v>#REF!</v>
      </c>
      <c r="EM112" s="29" t="e">
        <f>1/(0.000407-0.0000329*#REF!+0.00001202*P112+0.000056662*EA112-0.000306214*BT112-0.0006176*BW112+0.00018946*BT112/(BT112+BR112)+0.00025746*DJ112)</f>
        <v>#REF!</v>
      </c>
      <c r="EN112" s="29"/>
      <c r="EO112" s="29" t="e">
        <f t="shared" si="221"/>
        <v>#REF!</v>
      </c>
      <c r="EP112" s="29" t="e">
        <f>#REF!</f>
        <v>#REF!</v>
      </c>
      <c r="EQ112" s="31" t="e">
        <f t="shared" si="222"/>
        <v>#REF!</v>
      </c>
      <c r="ER112" s="31" t="e">
        <f>2064.1+31.52*DF112-12.28*DM112-289.6*DQ112+1.544*LN(DQ112)-177.24*(DF112-0.17145)^2-371.87*(DF112-0.17145)*(DM112-0.07365)+0.321067*#REF!-343.43*LN(#REF!)</f>
        <v>#REF!</v>
      </c>
      <c r="ES112" s="31" t="e">
        <f t="shared" si="223"/>
        <v>#REF!</v>
      </c>
      <c r="ET112" s="31">
        <f t="shared" si="224"/>
        <v>0.17705003907652664</v>
      </c>
      <c r="EU112" s="31" t="e">
        <f>(5573.8+587.9*#REF!-61*#REF!^2)/(5.3-0.633*LN(ET112)-3.97*EF112+0.06*EG112+24.7*BU112^2+0.081*P112+0.156*#REF!)</f>
        <v>#REF!</v>
      </c>
    </row>
    <row r="113" spans="4:151">
      <c r="D113">
        <v>76.319999999999993</v>
      </c>
      <c r="E113">
        <v>0.23</v>
      </c>
      <c r="F113">
        <v>11.87</v>
      </c>
      <c r="G113">
        <v>1.18</v>
      </c>
      <c r="H113">
        <v>0.01</v>
      </c>
      <c r="I113">
        <v>0.14000000000000001</v>
      </c>
      <c r="J113">
        <v>0.67</v>
      </c>
      <c r="K113">
        <v>4.22</v>
      </c>
      <c r="L113">
        <v>2.8</v>
      </c>
      <c r="M113" s="30">
        <v>0</v>
      </c>
      <c r="N113">
        <v>0</v>
      </c>
      <c r="O113">
        <v>0</v>
      </c>
      <c r="P113">
        <v>2.56</v>
      </c>
      <c r="S113">
        <v>53.06</v>
      </c>
      <c r="T113">
        <v>0.46</v>
      </c>
      <c r="U113">
        <v>6.41</v>
      </c>
      <c r="V113">
        <v>9.5500000000000007</v>
      </c>
      <c r="W113">
        <v>0</v>
      </c>
      <c r="X113">
        <v>28.25</v>
      </c>
      <c r="Y113">
        <v>1.93</v>
      </c>
      <c r="Z113">
        <v>0.28999999999999998</v>
      </c>
      <c r="AA113">
        <v>0</v>
      </c>
      <c r="AB113" s="30">
        <v>0</v>
      </c>
      <c r="AC113">
        <v>0.04</v>
      </c>
      <c r="AD113" s="30">
        <v>0</v>
      </c>
      <c r="AF113" s="29">
        <f t="shared" si="120"/>
        <v>0.20697234596547193</v>
      </c>
      <c r="AG113" s="29">
        <f t="shared" si="121"/>
        <v>0.16686435136520192</v>
      </c>
      <c r="AH113" s="7" t="str">
        <f t="shared" si="122"/>
        <v/>
      </c>
      <c r="AI113" s="29" t="str">
        <f t="shared" si="123"/>
        <v/>
      </c>
      <c r="AJ113" s="40" t="e">
        <f t="shared" si="124"/>
        <v>#REF!</v>
      </c>
      <c r="AK113" s="41">
        <f t="shared" ca="1" si="125"/>
        <v>968.406452109361</v>
      </c>
      <c r="AL113" s="40">
        <f t="shared" ca="1" si="126"/>
        <v>887.10374276104437</v>
      </c>
      <c r="AM113" s="94">
        <f t="shared" ca="1" si="127"/>
        <v>968.406452109361</v>
      </c>
      <c r="AN113" s="94">
        <f t="shared" ca="1" si="128"/>
        <v>0.47685971403731753</v>
      </c>
      <c r="AO113" s="90">
        <f t="shared" si="129"/>
        <v>1.6349506200505477</v>
      </c>
      <c r="AP113" s="90">
        <f t="shared" si="130"/>
        <v>1.6285935973041279</v>
      </c>
      <c r="AQ113" s="29"/>
      <c r="AR113" s="40" t="e">
        <f t="shared" si="131"/>
        <v>#REF!</v>
      </c>
      <c r="AS113" s="40">
        <f t="shared" ca="1" si="132"/>
        <v>0.47685971403731753</v>
      </c>
      <c r="AT113" s="40">
        <f t="shared" ca="1" si="133"/>
        <v>0.89034416165535313</v>
      </c>
      <c r="AU113" s="64"/>
      <c r="AV113" s="126">
        <f t="shared" si="134"/>
        <v>4.0107994600270001E-2</v>
      </c>
      <c r="AW113" s="29"/>
      <c r="AX113" s="29">
        <f t="shared" si="135"/>
        <v>0.18961085348655327</v>
      </c>
      <c r="AY113" s="29">
        <f t="shared" si="136"/>
        <v>4.7275077045431946</v>
      </c>
      <c r="AZ113" s="29">
        <f t="shared" si="137"/>
        <v>17.457305819004748</v>
      </c>
      <c r="BA113" s="29">
        <f t="shared" si="138"/>
        <v>84.05896836643835</v>
      </c>
      <c r="BB113" s="29">
        <f t="shared" si="139"/>
        <v>1.2702153474368512</v>
      </c>
      <c r="BC113" s="29">
        <f t="shared" si="140"/>
        <v>2.8793622337841833E-3</v>
      </c>
      <c r="BD113" s="29">
        <f t="shared" si="141"/>
        <v>0.23283412285089397</v>
      </c>
      <c r="BE113" s="29">
        <f t="shared" si="142"/>
        <v>1.6423926598966684E-2</v>
      </c>
      <c r="BF113" s="29">
        <f t="shared" si="143"/>
        <v>1.4096916299559471E-4</v>
      </c>
      <c r="BG113" s="29">
        <f t="shared" si="144"/>
        <v>3.4735661615109023E-3</v>
      </c>
      <c r="BH113" s="29">
        <f t="shared" si="145"/>
        <v>1.1947772186299652E-2</v>
      </c>
      <c r="BI113" s="29">
        <f t="shared" si="146"/>
        <v>0.13617537581338163</v>
      </c>
      <c r="BJ113" s="29">
        <f t="shared" si="147"/>
        <v>5.9450507452545751E-2</v>
      </c>
      <c r="BK113" s="29">
        <f t="shared" si="148"/>
        <v>0</v>
      </c>
      <c r="BL113" s="29">
        <f t="shared" si="149"/>
        <v>0</v>
      </c>
      <c r="BM113" s="29">
        <f t="shared" si="150"/>
        <v>0</v>
      </c>
      <c r="BN113" s="29">
        <f t="shared" si="151"/>
        <v>1.7335409498972296</v>
      </c>
      <c r="BO113" s="29">
        <f t="shared" si="152"/>
        <v>0.73272878123366736</v>
      </c>
      <c r="BP113" s="29">
        <f t="shared" si="153"/>
        <v>1.6609715703311664E-3</v>
      </c>
      <c r="BQ113" s="29">
        <f t="shared" si="154"/>
        <v>0.1343112909243345</v>
      </c>
      <c r="BR113" s="29">
        <f t="shared" si="155"/>
        <v>9.4742074595586291E-3</v>
      </c>
      <c r="BS113" s="29">
        <f t="shared" si="156"/>
        <v>8.1318623020674449E-5</v>
      </c>
      <c r="BT113" s="29">
        <f t="shared" si="157"/>
        <v>2.0037404721918034E-3</v>
      </c>
      <c r="BU113" s="29">
        <f t="shared" si="158"/>
        <v>6.8921199623279495E-3</v>
      </c>
      <c r="BV113" s="29">
        <f t="shared" si="159"/>
        <v>7.855330779550064E-2</v>
      </c>
      <c r="BW113" s="29">
        <f t="shared" si="160"/>
        <v>3.4294261959067179E-2</v>
      </c>
      <c r="BX113" s="29">
        <f t="shared" si="161"/>
        <v>0</v>
      </c>
      <c r="BY113" s="29">
        <f t="shared" si="162"/>
        <v>0</v>
      </c>
      <c r="BZ113" s="29">
        <f t="shared" si="163"/>
        <v>0</v>
      </c>
      <c r="CA113" s="29">
        <f t="shared" si="164"/>
        <v>0.99999999999999978</v>
      </c>
      <c r="CB113" s="29">
        <f t="shared" si="165"/>
        <v>0.88309258824684655</v>
      </c>
      <c r="CC113" s="29">
        <f t="shared" si="166"/>
        <v>5.7587244675683666E-3</v>
      </c>
      <c r="CD113" s="29">
        <f t="shared" si="167"/>
        <v>6.2867174704053508E-2</v>
      </c>
      <c r="CE113" s="29">
        <f t="shared" si="168"/>
        <v>0.13292245679672191</v>
      </c>
      <c r="CF113" s="29">
        <f t="shared" si="169"/>
        <v>0</v>
      </c>
      <c r="CG113" s="29">
        <f t="shared" si="170"/>
        <v>0.70091602901916417</v>
      </c>
      <c r="CH113" s="29">
        <f t="shared" si="171"/>
        <v>3.441671689486317E-2</v>
      </c>
      <c r="CI113" s="29">
        <f t="shared" si="172"/>
        <v>4.6790117281849137E-3</v>
      </c>
      <c r="CJ113" s="29">
        <f t="shared" si="173"/>
        <v>0</v>
      </c>
      <c r="CK113" s="29">
        <f t="shared" si="174"/>
        <v>0</v>
      </c>
      <c r="CL113" s="29">
        <f t="shared" si="175"/>
        <v>2.6316101111723694E-4</v>
      </c>
      <c r="CM113" s="29">
        <f t="shared" si="176"/>
        <v>1.82491586286852</v>
      </c>
      <c r="CN113" s="29"/>
      <c r="CO113" s="29">
        <f t="shared" si="177"/>
        <v>0.80270056773579701</v>
      </c>
      <c r="CP113" s="29"/>
      <c r="CQ113" s="29">
        <f t="shared" si="178"/>
        <v>1.7661851764936931</v>
      </c>
      <c r="CR113" s="29">
        <f t="shared" si="179"/>
        <v>1.1517448935136733E-2</v>
      </c>
      <c r="CS113" s="29">
        <f t="shared" si="180"/>
        <v>0.18860152411216052</v>
      </c>
      <c r="CT113" s="29">
        <f t="shared" si="181"/>
        <v>0.13292245679672191</v>
      </c>
      <c r="CU113" s="29">
        <f t="shared" si="182"/>
        <v>0</v>
      </c>
      <c r="CV113" s="29">
        <f t="shared" si="183"/>
        <v>0.70091602901916417</v>
      </c>
      <c r="CW113" s="29">
        <f t="shared" si="184"/>
        <v>3.441671689486317E-2</v>
      </c>
      <c r="CX113" s="29">
        <f t="shared" si="185"/>
        <v>4.6790117281849137E-3</v>
      </c>
      <c r="CY113" s="29">
        <f t="shared" si="186"/>
        <v>0</v>
      </c>
      <c r="CZ113" s="29">
        <f t="shared" si="187"/>
        <v>0</v>
      </c>
      <c r="DA113" s="29">
        <f t="shared" si="188"/>
        <v>7.8948303335171083E-4</v>
      </c>
      <c r="DB113" s="29">
        <f t="shared" si="189"/>
        <v>2.8400278470132765</v>
      </c>
      <c r="DC113" s="29">
        <f t="shared" si="190"/>
        <v>2.1126553411474176</v>
      </c>
      <c r="DD113" s="29">
        <f t="shared" si="191"/>
        <v>1.8656702732873975</v>
      </c>
      <c r="DE113" s="29">
        <f t="shared" si="192"/>
        <v>1.2166200004604628E-2</v>
      </c>
      <c r="DF113" s="29">
        <f t="shared" si="193"/>
        <v>0.26563334484273293</v>
      </c>
      <c r="DG113" s="29">
        <f t="shared" si="194"/>
        <v>1.8778364732920021</v>
      </c>
      <c r="DH113" s="29">
        <f t="shared" si="195"/>
        <v>0.13432972671260246</v>
      </c>
      <c r="DI113" s="29">
        <f t="shared" si="196"/>
        <v>0.13130361813013047</v>
      </c>
      <c r="DJ113" s="29">
        <f t="shared" si="197"/>
        <v>0.28081933831003142</v>
      </c>
      <c r="DK113" s="29">
        <f t="shared" si="198"/>
        <v>0</v>
      </c>
      <c r="DL113" s="29">
        <f t="shared" si="199"/>
        <v>1.4807939924031754</v>
      </c>
      <c r="DM113" s="29">
        <f t="shared" si="200"/>
        <v>7.2710660772691241E-2</v>
      </c>
      <c r="DN113" s="29">
        <f t="shared" si="201"/>
        <v>1.9770278237682532E-2</v>
      </c>
      <c r="DO113" s="29">
        <f t="shared" si="202"/>
        <v>0</v>
      </c>
      <c r="DP113" s="29">
        <f t="shared" si="203"/>
        <v>0</v>
      </c>
      <c r="DQ113" s="29">
        <f t="shared" si="204"/>
        <v>1.1119370314371711E-3</v>
      </c>
      <c r="DR113" s="31">
        <f t="shared" si="205"/>
        <v>3.998676024889753</v>
      </c>
      <c r="DS113" s="29"/>
      <c r="DT113" s="29">
        <f t="shared" si="206"/>
        <v>1.9770278237682532E-2</v>
      </c>
      <c r="DU113" s="29">
        <f t="shared" si="207"/>
        <v>1.2166200004604628E-2</v>
      </c>
      <c r="DV113" s="29">
        <f t="shared" si="208"/>
        <v>1.1119370314371711E-3</v>
      </c>
      <c r="DW113" s="31">
        <f t="shared" si="209"/>
        <v>0.11042140286101078</v>
      </c>
      <c r="DX113" s="29">
        <f t="shared" si="210"/>
        <v>7.2710660772691241E-2</v>
      </c>
      <c r="DY113" s="29">
        <f t="shared" si="211"/>
        <v>0.7831575335374501</v>
      </c>
      <c r="DZ113" s="29">
        <f t="shared" si="212"/>
        <v>0.99933801244487652</v>
      </c>
      <c r="EA113" s="29">
        <f t="shared" si="213"/>
        <v>9.2980736332218505</v>
      </c>
      <c r="EB113" s="29">
        <f t="shared" si="214"/>
        <v>6.5829864378205727</v>
      </c>
      <c r="EC113" s="29"/>
      <c r="ED113" s="29"/>
      <c r="EE113" s="29">
        <f t="shared" si="215"/>
        <v>0.73272878123366736</v>
      </c>
      <c r="EF113" s="29">
        <f t="shared" si="216"/>
        <v>1.8451386517099055E-2</v>
      </c>
      <c r="EG113" s="29">
        <f t="shared" si="217"/>
        <v>-0.51644109442955488</v>
      </c>
      <c r="EH113" s="29">
        <f t="shared" si="218"/>
        <v>99.287138045109558</v>
      </c>
      <c r="EI113" s="29" t="e">
        <f>125.9*1000/8.3144+(#REF!*10^9-10^5)*6.5*(10^-6)/8.3144</f>
        <v>#REF!</v>
      </c>
      <c r="EJ113" s="29">
        <f t="shared" si="219"/>
        <v>11.282495882566421</v>
      </c>
      <c r="EK113" s="29" t="e">
        <f t="shared" si="220"/>
        <v>#REF!</v>
      </c>
      <c r="EL113" s="29" t="e">
        <f>#REF!</f>
        <v>#REF!</v>
      </c>
      <c r="EM113" s="29" t="e">
        <f>1/(0.000407-0.0000329*#REF!+0.00001202*P113+0.000056662*EA113-0.000306214*BT113-0.0006176*BW113+0.00018946*BT113/(BT113+BR113)+0.00025746*DJ113)</f>
        <v>#REF!</v>
      </c>
      <c r="EN113" s="29"/>
      <c r="EO113" s="29" t="e">
        <f t="shared" si="221"/>
        <v>#REF!</v>
      </c>
      <c r="EP113" s="29" t="e">
        <f>#REF!</f>
        <v>#REF!</v>
      </c>
      <c r="EQ113" s="31" t="e">
        <f t="shared" si="222"/>
        <v>#REF!</v>
      </c>
      <c r="ER113" s="31" t="e">
        <f>2064.1+31.52*DF113-12.28*DM113-289.6*DQ113+1.544*LN(DQ113)-177.24*(DF113-0.17145)^2-371.87*(DF113-0.17145)*(DM113-0.07365)+0.321067*#REF!-343.43*LN(#REF!)</f>
        <v>#REF!</v>
      </c>
      <c r="ES113" s="31" t="e">
        <f t="shared" si="223"/>
        <v>#REF!</v>
      </c>
      <c r="ET113" s="31">
        <f t="shared" si="224"/>
        <v>0.17457305819004748</v>
      </c>
      <c r="EU113" s="31" t="e">
        <f>(5573.8+587.9*#REF!-61*#REF!^2)/(5.3-0.633*LN(ET113)-3.97*EF113+0.06*EG113+24.7*BU113^2+0.081*P113+0.156*#REF!)</f>
        <v>#REF!</v>
      </c>
    </row>
    <row r="114" spans="4:151">
      <c r="D114">
        <v>49.6</v>
      </c>
      <c r="E114">
        <v>3.79</v>
      </c>
      <c r="F114">
        <v>15.8</v>
      </c>
      <c r="G114">
        <v>13</v>
      </c>
      <c r="H114">
        <v>0.14000000000000001</v>
      </c>
      <c r="I114">
        <v>4.26</v>
      </c>
      <c r="J114">
        <v>6.59</v>
      </c>
      <c r="K114">
        <v>3.65</v>
      </c>
      <c r="L114">
        <v>1.04</v>
      </c>
      <c r="M114" s="30">
        <v>0</v>
      </c>
      <c r="N114">
        <v>0</v>
      </c>
      <c r="O114">
        <v>0.63</v>
      </c>
      <c r="P114">
        <v>0</v>
      </c>
      <c r="S114">
        <v>55.6</v>
      </c>
      <c r="T114">
        <v>0.22</v>
      </c>
      <c r="U114">
        <v>3.08</v>
      </c>
      <c r="V114">
        <v>7.95</v>
      </c>
      <c r="W114">
        <v>0.13</v>
      </c>
      <c r="X114">
        <v>31.9</v>
      </c>
      <c r="Y114">
        <v>1.88</v>
      </c>
      <c r="Z114">
        <v>7.0000000000000007E-2</v>
      </c>
      <c r="AA114">
        <v>0</v>
      </c>
      <c r="AB114" s="30">
        <v>0</v>
      </c>
      <c r="AC114">
        <v>0.01</v>
      </c>
      <c r="AD114" s="30">
        <v>0</v>
      </c>
      <c r="AF114" s="29">
        <f t="shared" si="120"/>
        <v>0.30316563993055301</v>
      </c>
      <c r="AG114" s="29">
        <f t="shared" si="121"/>
        <v>0.22149937516083995</v>
      </c>
      <c r="AH114" s="7" t="str">
        <f t="shared" si="122"/>
        <v/>
      </c>
      <c r="AI114" s="29" t="str">
        <f t="shared" si="123"/>
        <v/>
      </c>
      <c r="AJ114" s="40" t="e">
        <f t="shared" si="124"/>
        <v>#REF!</v>
      </c>
      <c r="AK114" s="41">
        <f t="shared" ca="1" si="125"/>
        <v>1318.063395649119</v>
      </c>
      <c r="AL114" s="40">
        <f t="shared" ca="1" si="126"/>
        <v>1166.2719149907273</v>
      </c>
      <c r="AM114" s="94">
        <f t="shared" ca="1" si="127"/>
        <v>1318.063395649119</v>
      </c>
      <c r="AN114" s="94">
        <f t="shared" ca="1" si="128"/>
        <v>0.95455575274455595</v>
      </c>
      <c r="AO114" s="90">
        <f t="shared" si="129"/>
        <v>0.54941418987341772</v>
      </c>
      <c r="AP114" s="90">
        <f t="shared" si="130"/>
        <v>0.53089367088607586</v>
      </c>
      <c r="AQ114" s="29"/>
      <c r="AR114" s="40" t="e">
        <f t="shared" si="131"/>
        <v>#REF!</v>
      </c>
      <c r="AS114" s="40">
        <f t="shared" ca="1" si="132"/>
        <v>0.95455575274455595</v>
      </c>
      <c r="AT114" s="40">
        <f t="shared" ca="1" si="133"/>
        <v>1.0091262796617535</v>
      </c>
      <c r="AU114" s="64"/>
      <c r="AV114" s="126">
        <f t="shared" si="134"/>
        <v>8.1666264769713046E-2</v>
      </c>
      <c r="AW114" s="29"/>
      <c r="AX114" s="29">
        <f t="shared" si="135"/>
        <v>0.13978311660264006</v>
      </c>
      <c r="AY114" s="29">
        <f t="shared" si="136"/>
        <v>1.7116384225090746</v>
      </c>
      <c r="AZ114" s="29">
        <f t="shared" si="137"/>
        <v>36.87436542711913</v>
      </c>
      <c r="BA114" s="29">
        <f t="shared" si="138"/>
        <v>87.734275937557953</v>
      </c>
      <c r="BB114" s="29">
        <f t="shared" si="139"/>
        <v>0.82550682957111932</v>
      </c>
      <c r="BC114" s="29">
        <f t="shared" si="140"/>
        <v>4.7446882026269802E-2</v>
      </c>
      <c r="BD114" s="29">
        <f t="shared" si="141"/>
        <v>0.30992242131795494</v>
      </c>
      <c r="BE114" s="29">
        <f t="shared" si="142"/>
        <v>0.18094156422590416</v>
      </c>
      <c r="BF114" s="29">
        <f t="shared" si="143"/>
        <v>1.9735682819383262E-3</v>
      </c>
      <c r="BG114" s="29">
        <f t="shared" si="144"/>
        <v>0.10569565605740315</v>
      </c>
      <c r="BH114" s="29">
        <f t="shared" si="145"/>
        <v>0.11751614732494731</v>
      </c>
      <c r="BI114" s="29">
        <f t="shared" si="146"/>
        <v>0.11778201936465474</v>
      </c>
      <c r="BJ114" s="29">
        <f t="shared" si="147"/>
        <v>2.208161705380271E-2</v>
      </c>
      <c r="BK114" s="29">
        <f t="shared" si="148"/>
        <v>0</v>
      </c>
      <c r="BL114" s="29">
        <f t="shared" si="149"/>
        <v>0</v>
      </c>
      <c r="BM114" s="29">
        <f t="shared" si="150"/>
        <v>8.8771779028724001E-3</v>
      </c>
      <c r="BN114" s="29">
        <f t="shared" si="151"/>
        <v>1.7377438831268672</v>
      </c>
      <c r="BO114" s="29">
        <f t="shared" si="152"/>
        <v>0.47504516493288768</v>
      </c>
      <c r="BP114" s="29">
        <f t="shared" si="153"/>
        <v>2.7303725529963987E-2</v>
      </c>
      <c r="BQ114" s="29">
        <f t="shared" si="154"/>
        <v>0.17834758293626432</v>
      </c>
      <c r="BR114" s="29">
        <f t="shared" si="155"/>
        <v>0.10412441441043713</v>
      </c>
      <c r="BS114" s="29">
        <f t="shared" si="156"/>
        <v>1.1357072242355534E-3</v>
      </c>
      <c r="BT114" s="29">
        <f t="shared" si="157"/>
        <v>6.0823494810533389E-2</v>
      </c>
      <c r="BU114" s="29">
        <f t="shared" si="158"/>
        <v>6.7625700464841065E-2</v>
      </c>
      <c r="BV114" s="29">
        <f t="shared" si="159"/>
        <v>6.7778698868281875E-2</v>
      </c>
      <c r="BW114" s="29">
        <f t="shared" si="160"/>
        <v>1.2707060728690017E-2</v>
      </c>
      <c r="BX114" s="29">
        <f t="shared" si="161"/>
        <v>0</v>
      </c>
      <c r="BY114" s="29">
        <f t="shared" si="162"/>
        <v>0</v>
      </c>
      <c r="BZ114" s="29">
        <f t="shared" si="163"/>
        <v>5.1084500938647845E-3</v>
      </c>
      <c r="CA114" s="29">
        <f t="shared" si="164"/>
        <v>0.99999999999999967</v>
      </c>
      <c r="CB114" s="29">
        <f t="shared" si="165"/>
        <v>0.92536652669665787</v>
      </c>
      <c r="CC114" s="29">
        <f t="shared" si="166"/>
        <v>2.7541725714457402E-3</v>
      </c>
      <c r="CD114" s="29">
        <f t="shared" si="167"/>
        <v>3.0207628406939909E-2</v>
      </c>
      <c r="CE114" s="29">
        <f t="shared" si="168"/>
        <v>0.11065272581507216</v>
      </c>
      <c r="CF114" s="29">
        <f t="shared" si="169"/>
        <v>1.8325991189427314E-3</v>
      </c>
      <c r="CG114" s="29">
        <f t="shared" si="170"/>
        <v>0.79147686108712689</v>
      </c>
      <c r="CH114" s="29">
        <f t="shared" si="171"/>
        <v>3.3525092104840809E-2</v>
      </c>
      <c r="CI114" s="29">
        <f t="shared" si="172"/>
        <v>1.1294166240446346E-3</v>
      </c>
      <c r="CJ114" s="29">
        <f t="shared" si="173"/>
        <v>0</v>
      </c>
      <c r="CK114" s="29">
        <f t="shared" si="174"/>
        <v>0</v>
      </c>
      <c r="CL114" s="29">
        <f t="shared" si="175"/>
        <v>6.5790252779309236E-5</v>
      </c>
      <c r="CM114" s="29">
        <f t="shared" si="176"/>
        <v>1.8970108126778502</v>
      </c>
      <c r="CN114" s="29"/>
      <c r="CO114" s="29">
        <f t="shared" si="177"/>
        <v>0.84317846953835573</v>
      </c>
      <c r="CP114" s="29"/>
      <c r="CQ114" s="29">
        <f t="shared" si="178"/>
        <v>1.8507330533933157</v>
      </c>
      <c r="CR114" s="29">
        <f t="shared" si="179"/>
        <v>5.5083451428914803E-3</v>
      </c>
      <c r="CS114" s="29">
        <f t="shared" si="180"/>
        <v>9.0622885220819724E-2</v>
      </c>
      <c r="CT114" s="29">
        <f t="shared" si="181"/>
        <v>0.11065272581507216</v>
      </c>
      <c r="CU114" s="29">
        <f t="shared" si="182"/>
        <v>1.8325991189427314E-3</v>
      </c>
      <c r="CV114" s="29">
        <f t="shared" si="183"/>
        <v>0.79147686108712689</v>
      </c>
      <c r="CW114" s="29">
        <f t="shared" si="184"/>
        <v>3.3525092104840809E-2</v>
      </c>
      <c r="CX114" s="29">
        <f t="shared" si="185"/>
        <v>1.1294166240446346E-3</v>
      </c>
      <c r="CY114" s="29">
        <f t="shared" si="186"/>
        <v>0</v>
      </c>
      <c r="CZ114" s="29">
        <f t="shared" si="187"/>
        <v>0</v>
      </c>
      <c r="DA114" s="29">
        <f t="shared" si="188"/>
        <v>1.9737075833792771E-4</v>
      </c>
      <c r="DB114" s="29">
        <f t="shared" si="189"/>
        <v>2.8856783492653917</v>
      </c>
      <c r="DC114" s="29">
        <f t="shared" si="190"/>
        <v>2.07923381395831</v>
      </c>
      <c r="DD114" s="29">
        <f t="shared" si="191"/>
        <v>1.9240533726128461</v>
      </c>
      <c r="DE114" s="29">
        <f t="shared" si="192"/>
        <v>5.7265687400264919E-3</v>
      </c>
      <c r="DF114" s="29">
        <f t="shared" si="193"/>
        <v>0.12561744484639412</v>
      </c>
      <c r="DG114" s="29">
        <f t="shared" si="194"/>
        <v>1.9297799413528727</v>
      </c>
      <c r="DH114" s="29">
        <f t="shared" si="195"/>
        <v>7.5946627387153853E-2</v>
      </c>
      <c r="DI114" s="29">
        <f t="shared" si="196"/>
        <v>4.9670817459240263E-2</v>
      </c>
      <c r="DJ114" s="29">
        <f t="shared" si="197"/>
        <v>0.23007288912135562</v>
      </c>
      <c r="DK114" s="29">
        <f t="shared" si="198"/>
        <v>3.810402055535934E-3</v>
      </c>
      <c r="DL114" s="29">
        <f t="shared" si="199"/>
        <v>1.6456654525379384</v>
      </c>
      <c r="DM114" s="29">
        <f t="shared" si="200"/>
        <v>6.9706505120451775E-2</v>
      </c>
      <c r="DN114" s="29">
        <f t="shared" si="201"/>
        <v>4.6966424695204885E-3</v>
      </c>
      <c r="DO114" s="29">
        <f t="shared" si="202"/>
        <v>0</v>
      </c>
      <c r="DP114" s="29">
        <f t="shared" si="203"/>
        <v>0</v>
      </c>
      <c r="DQ114" s="29">
        <f t="shared" si="204"/>
        <v>2.7358663641520887E-4</v>
      </c>
      <c r="DR114" s="31">
        <f t="shared" si="205"/>
        <v>4.0096228641404839</v>
      </c>
      <c r="DS114" s="29"/>
      <c r="DT114" s="29">
        <f t="shared" si="206"/>
        <v>4.6966424695204885E-3</v>
      </c>
      <c r="DU114" s="29">
        <f t="shared" si="207"/>
        <v>5.7265687400264919E-3</v>
      </c>
      <c r="DV114" s="29">
        <f t="shared" si="208"/>
        <v>2.7358663641520887E-4</v>
      </c>
      <c r="DW114" s="31">
        <f t="shared" si="209"/>
        <v>4.4700588353304566E-2</v>
      </c>
      <c r="DX114" s="29">
        <f t="shared" si="210"/>
        <v>6.9706505120451775E-2</v>
      </c>
      <c r="DY114" s="29">
        <f t="shared" si="211"/>
        <v>0.8797075407505236</v>
      </c>
      <c r="DZ114" s="29">
        <f t="shared" si="212"/>
        <v>1.0048114320702421</v>
      </c>
      <c r="EA114" s="29">
        <f t="shared" si="213"/>
        <v>4.951052831836277</v>
      </c>
      <c r="EB114" s="29">
        <f t="shared" si="214"/>
        <v>2.879882523398714</v>
      </c>
      <c r="EC114" s="29"/>
      <c r="ED114" s="29"/>
      <c r="EE114" s="29">
        <f t="shared" si="215"/>
        <v>0.47504516493288768</v>
      </c>
      <c r="EF114" s="29">
        <f t="shared" si="216"/>
        <v>0.23370931691004715</v>
      </c>
      <c r="EG114" s="29">
        <f t="shared" si="217"/>
        <v>-0.88131617717798338</v>
      </c>
      <c r="EH114" s="29">
        <f t="shared" si="218"/>
        <v>5.2640406756499445</v>
      </c>
      <c r="EI114" s="29" t="e">
        <f>125.9*1000/8.3144+(#REF!*10^9-10^5)*6.5*(10^-6)/8.3144</f>
        <v>#REF!</v>
      </c>
      <c r="EJ114" s="29">
        <f t="shared" si="219"/>
        <v>10.851013914867487</v>
      </c>
      <c r="EK114" s="29" t="e">
        <f t="shared" si="220"/>
        <v>#REF!</v>
      </c>
      <c r="EL114" s="29" t="e">
        <f>#REF!</f>
        <v>#REF!</v>
      </c>
      <c r="EM114" s="29" t="e">
        <f>1/(0.000407-0.0000329*#REF!+0.00001202*P114+0.000056662*EA114-0.000306214*BT114-0.0006176*BW114+0.00018946*BT114/(BT114+BR114)+0.00025746*DJ114)</f>
        <v>#REF!</v>
      </c>
      <c r="EN114" s="29"/>
      <c r="EO114" s="29" t="e">
        <f t="shared" si="221"/>
        <v>#REF!</v>
      </c>
      <c r="EP114" s="29" t="e">
        <f>#REF!</f>
        <v>#REF!</v>
      </c>
      <c r="EQ114" s="31" t="e">
        <f t="shared" si="222"/>
        <v>#REF!</v>
      </c>
      <c r="ER114" s="31" t="e">
        <f>2064.1+31.52*DF114-12.28*DM114-289.6*DQ114+1.544*LN(DQ114)-177.24*(DF114-0.17145)^2-371.87*(DF114-0.17145)*(DM114-0.07365)+0.321067*#REF!-343.43*LN(#REF!)</f>
        <v>#REF!</v>
      </c>
      <c r="ES114" s="31" t="e">
        <f t="shared" si="223"/>
        <v>#REF!</v>
      </c>
      <c r="ET114" s="31">
        <f t="shared" si="224"/>
        <v>0.36874365427119121</v>
      </c>
      <c r="EU114" s="31" t="e">
        <f>(5573.8+587.9*#REF!-61*#REF!^2)/(5.3-0.633*LN(ET114)-3.97*EF114+0.06*EG114+24.7*BU114^2+0.081*P114+0.156*#REF!)</f>
        <v>#REF!</v>
      </c>
    </row>
    <row r="115" spans="4:151">
      <c r="D115">
        <v>48.1</v>
      </c>
      <c r="E115">
        <v>3.88</v>
      </c>
      <c r="F115">
        <v>13.2</v>
      </c>
      <c r="G115">
        <v>16.399999999999999</v>
      </c>
      <c r="H115">
        <v>0.16</v>
      </c>
      <c r="I115">
        <v>4.0199999999999996</v>
      </c>
      <c r="J115">
        <v>6.51</v>
      </c>
      <c r="K115">
        <v>3.36</v>
      </c>
      <c r="L115">
        <v>1.36</v>
      </c>
      <c r="M115" s="30">
        <v>0</v>
      </c>
      <c r="N115">
        <v>0</v>
      </c>
      <c r="O115">
        <v>1.59</v>
      </c>
      <c r="P115">
        <v>0</v>
      </c>
      <c r="S115">
        <v>55.6</v>
      </c>
      <c r="T115">
        <v>0.22</v>
      </c>
      <c r="U115">
        <v>3.08</v>
      </c>
      <c r="V115">
        <v>7.95</v>
      </c>
      <c r="W115">
        <v>0.13</v>
      </c>
      <c r="X115">
        <v>31.9</v>
      </c>
      <c r="Y115">
        <v>1.88</v>
      </c>
      <c r="Z115">
        <v>7.0000000000000007E-2</v>
      </c>
      <c r="AA115">
        <v>0</v>
      </c>
      <c r="AB115" s="30">
        <v>0</v>
      </c>
      <c r="AC115">
        <v>0.01</v>
      </c>
      <c r="AD115" s="30">
        <v>0</v>
      </c>
      <c r="AF115" s="29">
        <f t="shared" si="120"/>
        <v>0.30615573526452228</v>
      </c>
      <c r="AG115" s="29">
        <f t="shared" si="121"/>
        <v>0.24506734930229274</v>
      </c>
      <c r="AH115" s="7" t="str">
        <f t="shared" si="122"/>
        <v/>
      </c>
      <c r="AI115" s="29" t="str">
        <f t="shared" si="123"/>
        <v/>
      </c>
      <c r="AJ115" s="40" t="e">
        <f t="shared" si="124"/>
        <v>#REF!</v>
      </c>
      <c r="AK115" s="41">
        <f t="shared" ca="1" si="125"/>
        <v>1393.7776526502505</v>
      </c>
      <c r="AL115" s="40">
        <f t="shared" ca="1" si="126"/>
        <v>1180.1231372897651</v>
      </c>
      <c r="AM115" s="94">
        <f t="shared" ca="1" si="127"/>
        <v>1393.7776526502505</v>
      </c>
      <c r="AN115" s="94">
        <f t="shared" ca="1" si="128"/>
        <v>1.3294291114724506</v>
      </c>
      <c r="AO115" s="90">
        <f t="shared" si="129"/>
        <v>0.70667600000000019</v>
      </c>
      <c r="AP115" s="90">
        <f t="shared" si="130"/>
        <v>0.65303333333333335</v>
      </c>
      <c r="AQ115" s="29"/>
      <c r="AR115" s="40" t="e">
        <f t="shared" si="131"/>
        <v>#REF!</v>
      </c>
      <c r="AS115" s="40">
        <f t="shared" ca="1" si="132"/>
        <v>1.3294291114724506</v>
      </c>
      <c r="AT115" s="40">
        <f t="shared" ca="1" si="133"/>
        <v>1.5215185830684583</v>
      </c>
      <c r="AU115" s="64"/>
      <c r="AV115" s="126">
        <f t="shared" si="134"/>
        <v>6.1088385962229527E-2</v>
      </c>
      <c r="AW115" s="29"/>
      <c r="AX115" s="29">
        <f t="shared" si="135"/>
        <v>0.13978311660264006</v>
      </c>
      <c r="AY115" s="29">
        <f t="shared" si="136"/>
        <v>2.288210997898469</v>
      </c>
      <c r="AZ115" s="29">
        <f t="shared" si="137"/>
        <v>30.408302972042478</v>
      </c>
      <c r="BA115" s="29">
        <f t="shared" si="138"/>
        <v>87.734275937557953</v>
      </c>
      <c r="BB115" s="29">
        <f t="shared" si="139"/>
        <v>0.80054190528973468</v>
      </c>
      <c r="BC115" s="29">
        <f t="shared" si="140"/>
        <v>4.8573588987315786E-2</v>
      </c>
      <c r="BD115" s="29">
        <f t="shared" si="141"/>
        <v>0.25892252920234204</v>
      </c>
      <c r="BE115" s="29">
        <f t="shared" si="142"/>
        <v>0.22826474256190982</v>
      </c>
      <c r="BF115" s="29">
        <f t="shared" si="143"/>
        <v>2.2555066079295153E-3</v>
      </c>
      <c r="BG115" s="29">
        <f t="shared" si="144"/>
        <v>9.974097120909875E-2</v>
      </c>
      <c r="BH115" s="29">
        <f t="shared" si="145"/>
        <v>0.11608954766091152</v>
      </c>
      <c r="BI115" s="29">
        <f t="shared" si="146"/>
        <v>0.1084239959082849</v>
      </c>
      <c r="BJ115" s="29">
        <f t="shared" si="147"/>
        <v>2.8875960762665083E-2</v>
      </c>
      <c r="BK115" s="29">
        <f t="shared" si="148"/>
        <v>0</v>
      </c>
      <c r="BL115" s="29">
        <f t="shared" si="149"/>
        <v>0</v>
      </c>
      <c r="BM115" s="29">
        <f t="shared" si="150"/>
        <v>2.2404306135820822E-2</v>
      </c>
      <c r="BN115" s="29">
        <f t="shared" si="151"/>
        <v>1.7140930543260131</v>
      </c>
      <c r="BO115" s="29">
        <f t="shared" si="152"/>
        <v>0.46703526583305033</v>
      </c>
      <c r="BP115" s="29">
        <f t="shared" si="153"/>
        <v>2.8337778316484152E-2</v>
      </c>
      <c r="BQ115" s="29">
        <f t="shared" si="154"/>
        <v>0.15105511836062555</v>
      </c>
      <c r="BR115" s="29">
        <f t="shared" si="155"/>
        <v>0.13316939940093522</v>
      </c>
      <c r="BS115" s="29">
        <f t="shared" si="156"/>
        <v>1.3158600708620149E-3</v>
      </c>
      <c r="BT115" s="29">
        <f t="shared" si="157"/>
        <v>5.8188772749165139E-2</v>
      </c>
      <c r="BU115" s="29">
        <f t="shared" si="158"/>
        <v>6.7726514244909705E-2</v>
      </c>
      <c r="BV115" s="29">
        <f t="shared" si="159"/>
        <v>6.3254439795228948E-2</v>
      </c>
      <c r="BW115" s="29">
        <f t="shared" si="160"/>
        <v>1.6846203705095347E-2</v>
      </c>
      <c r="BX115" s="29">
        <f t="shared" si="161"/>
        <v>0</v>
      </c>
      <c r="BY115" s="29">
        <f t="shared" si="162"/>
        <v>0</v>
      </c>
      <c r="BZ115" s="29">
        <f t="shared" si="163"/>
        <v>1.3070647523643498E-2</v>
      </c>
      <c r="CA115" s="29">
        <f t="shared" si="164"/>
        <v>0.99999999999999989</v>
      </c>
      <c r="CB115" s="29">
        <f t="shared" si="165"/>
        <v>0.92536652669665787</v>
      </c>
      <c r="CC115" s="29">
        <f t="shared" si="166"/>
        <v>2.7541725714457402E-3</v>
      </c>
      <c r="CD115" s="29">
        <f t="shared" si="167"/>
        <v>3.0207628406939909E-2</v>
      </c>
      <c r="CE115" s="29">
        <f t="shared" si="168"/>
        <v>0.11065272581507216</v>
      </c>
      <c r="CF115" s="29">
        <f t="shared" si="169"/>
        <v>1.8325991189427314E-3</v>
      </c>
      <c r="CG115" s="29">
        <f t="shared" si="170"/>
        <v>0.79147686108712689</v>
      </c>
      <c r="CH115" s="29">
        <f t="shared" si="171"/>
        <v>3.3525092104840809E-2</v>
      </c>
      <c r="CI115" s="29">
        <f t="shared" si="172"/>
        <v>1.1294166240446346E-3</v>
      </c>
      <c r="CJ115" s="29">
        <f t="shared" si="173"/>
        <v>0</v>
      </c>
      <c r="CK115" s="29">
        <f t="shared" si="174"/>
        <v>0</v>
      </c>
      <c r="CL115" s="29">
        <f t="shared" si="175"/>
        <v>6.5790252779309236E-5</v>
      </c>
      <c r="CM115" s="29">
        <f t="shared" si="176"/>
        <v>1.8970108126778502</v>
      </c>
      <c r="CN115" s="29"/>
      <c r="CO115" s="29">
        <f t="shared" si="177"/>
        <v>0.84317846953835573</v>
      </c>
      <c r="CP115" s="29"/>
      <c r="CQ115" s="29">
        <f t="shared" si="178"/>
        <v>1.8507330533933157</v>
      </c>
      <c r="CR115" s="29">
        <f t="shared" si="179"/>
        <v>5.5083451428914803E-3</v>
      </c>
      <c r="CS115" s="29">
        <f t="shared" si="180"/>
        <v>9.0622885220819724E-2</v>
      </c>
      <c r="CT115" s="29">
        <f t="shared" si="181"/>
        <v>0.11065272581507216</v>
      </c>
      <c r="CU115" s="29">
        <f t="shared" si="182"/>
        <v>1.8325991189427314E-3</v>
      </c>
      <c r="CV115" s="29">
        <f t="shared" si="183"/>
        <v>0.79147686108712689</v>
      </c>
      <c r="CW115" s="29">
        <f t="shared" si="184"/>
        <v>3.3525092104840809E-2</v>
      </c>
      <c r="CX115" s="29">
        <f t="shared" si="185"/>
        <v>1.1294166240446346E-3</v>
      </c>
      <c r="CY115" s="29">
        <f t="shared" si="186"/>
        <v>0</v>
      </c>
      <c r="CZ115" s="29">
        <f t="shared" si="187"/>
        <v>0</v>
      </c>
      <c r="DA115" s="29">
        <f t="shared" si="188"/>
        <v>1.9737075833792771E-4</v>
      </c>
      <c r="DB115" s="29">
        <f t="shared" si="189"/>
        <v>2.8856783492653917</v>
      </c>
      <c r="DC115" s="29">
        <f t="shared" si="190"/>
        <v>2.07923381395831</v>
      </c>
      <c r="DD115" s="29">
        <f t="shared" si="191"/>
        <v>1.9240533726128461</v>
      </c>
      <c r="DE115" s="29">
        <f t="shared" si="192"/>
        <v>5.7265687400264919E-3</v>
      </c>
      <c r="DF115" s="29">
        <f t="shared" si="193"/>
        <v>0.12561744484639412</v>
      </c>
      <c r="DG115" s="29">
        <f t="shared" si="194"/>
        <v>1.9297799413528727</v>
      </c>
      <c r="DH115" s="29">
        <f t="shared" si="195"/>
        <v>7.5946627387153853E-2</v>
      </c>
      <c r="DI115" s="29">
        <f t="shared" si="196"/>
        <v>4.9670817459240263E-2</v>
      </c>
      <c r="DJ115" s="29">
        <f t="shared" si="197"/>
        <v>0.23007288912135562</v>
      </c>
      <c r="DK115" s="29">
        <f t="shared" si="198"/>
        <v>3.810402055535934E-3</v>
      </c>
      <c r="DL115" s="29">
        <f t="shared" si="199"/>
        <v>1.6456654525379384</v>
      </c>
      <c r="DM115" s="29">
        <f t="shared" si="200"/>
        <v>6.9706505120451775E-2</v>
      </c>
      <c r="DN115" s="29">
        <f t="shared" si="201"/>
        <v>4.6966424695204885E-3</v>
      </c>
      <c r="DO115" s="29">
        <f t="shared" si="202"/>
        <v>0</v>
      </c>
      <c r="DP115" s="29">
        <f t="shared" si="203"/>
        <v>0</v>
      </c>
      <c r="DQ115" s="29">
        <f t="shared" si="204"/>
        <v>2.7358663641520887E-4</v>
      </c>
      <c r="DR115" s="31">
        <f t="shared" si="205"/>
        <v>4.0096228641404839</v>
      </c>
      <c r="DS115" s="29"/>
      <c r="DT115" s="29">
        <f t="shared" si="206"/>
        <v>4.6966424695204885E-3</v>
      </c>
      <c r="DU115" s="29">
        <f t="shared" si="207"/>
        <v>5.7265687400264919E-3</v>
      </c>
      <c r="DV115" s="29">
        <f t="shared" si="208"/>
        <v>2.7358663641520887E-4</v>
      </c>
      <c r="DW115" s="31">
        <f t="shared" si="209"/>
        <v>4.4700588353304566E-2</v>
      </c>
      <c r="DX115" s="29">
        <f t="shared" si="210"/>
        <v>6.9706505120451775E-2</v>
      </c>
      <c r="DY115" s="29">
        <f t="shared" si="211"/>
        <v>0.8797075407505236</v>
      </c>
      <c r="DZ115" s="29">
        <f t="shared" si="212"/>
        <v>1.0048114320702421</v>
      </c>
      <c r="EA115" s="29">
        <f t="shared" si="213"/>
        <v>4.6880461904966495</v>
      </c>
      <c r="EB115" s="29">
        <f t="shared" si="214"/>
        <v>3.080558336498723</v>
      </c>
      <c r="EC115" s="29"/>
      <c r="ED115" s="29"/>
      <c r="EE115" s="29">
        <f t="shared" si="215"/>
        <v>0.46703526583305033</v>
      </c>
      <c r="EF115" s="29">
        <f t="shared" si="216"/>
        <v>0.26040054646587213</v>
      </c>
      <c r="EG115" s="29">
        <f t="shared" si="217"/>
        <v>-0.77439286131325802</v>
      </c>
      <c r="EH115" s="29">
        <f t="shared" si="218"/>
        <v>4.9539623376663862</v>
      </c>
      <c r="EI115" s="29" t="e">
        <f>125.9*1000/8.3144+(#REF!*10^9-10^5)*6.5*(10^-6)/8.3144</f>
        <v>#REF!</v>
      </c>
      <c r="EJ115" s="29">
        <f t="shared" si="219"/>
        <v>10.838954016358764</v>
      </c>
      <c r="EK115" s="29" t="e">
        <f t="shared" si="220"/>
        <v>#REF!</v>
      </c>
      <c r="EL115" s="29" t="e">
        <f>#REF!</f>
        <v>#REF!</v>
      </c>
      <c r="EM115" s="29" t="e">
        <f>1/(0.000407-0.0000329*#REF!+0.00001202*P115+0.000056662*EA115-0.000306214*BT115-0.0006176*BW115+0.00018946*BT115/(BT115+BR115)+0.00025746*DJ115)</f>
        <v>#REF!</v>
      </c>
      <c r="EN115" s="29"/>
      <c r="EO115" s="29" t="e">
        <f t="shared" si="221"/>
        <v>#REF!</v>
      </c>
      <c r="EP115" s="29" t="e">
        <f>#REF!</f>
        <v>#REF!</v>
      </c>
      <c r="EQ115" s="31" t="e">
        <f t="shared" si="222"/>
        <v>#REF!</v>
      </c>
      <c r="ER115" s="31" t="e">
        <f>2064.1+31.52*DF115-12.28*DM115-289.6*DQ115+1.544*LN(DQ115)-177.24*(DF115-0.17145)^2-371.87*(DF115-0.17145)*(DM115-0.07365)+0.321067*#REF!-343.43*LN(#REF!)</f>
        <v>#REF!</v>
      </c>
      <c r="ES115" s="31" t="e">
        <f t="shared" si="223"/>
        <v>#REF!</v>
      </c>
      <c r="ET115" s="31">
        <f t="shared" si="224"/>
        <v>0.30408302972042484</v>
      </c>
      <c r="EU115" s="31" t="e">
        <f>(5573.8+587.9*#REF!-61*#REF!^2)/(5.3-0.633*LN(ET115)-3.97*EF115+0.06*EG115+24.7*BU115^2+0.081*P115+0.156*#REF!)</f>
        <v>#REF!</v>
      </c>
    </row>
    <row r="116" spans="4:151">
      <c r="D116">
        <v>47.2</v>
      </c>
      <c r="E116">
        <v>4.76</v>
      </c>
      <c r="F116">
        <v>14.3</v>
      </c>
      <c r="G116">
        <v>15</v>
      </c>
      <c r="H116">
        <v>0.15</v>
      </c>
      <c r="I116">
        <v>4.8</v>
      </c>
      <c r="J116">
        <v>6.61</v>
      </c>
      <c r="K116">
        <v>3.65</v>
      </c>
      <c r="L116">
        <v>1.05</v>
      </c>
      <c r="M116" s="30">
        <v>0</v>
      </c>
      <c r="N116">
        <v>0</v>
      </c>
      <c r="O116">
        <v>0.81</v>
      </c>
      <c r="P116">
        <v>0</v>
      </c>
      <c r="S116">
        <v>55.6</v>
      </c>
      <c r="T116">
        <v>0.22</v>
      </c>
      <c r="U116">
        <v>3.08</v>
      </c>
      <c r="V116">
        <v>7.95</v>
      </c>
      <c r="W116">
        <v>0.13</v>
      </c>
      <c r="X116">
        <v>31.9</v>
      </c>
      <c r="Y116">
        <v>1.88</v>
      </c>
      <c r="Z116">
        <v>7.0000000000000007E-2</v>
      </c>
      <c r="AA116">
        <v>0</v>
      </c>
      <c r="AB116" s="30">
        <v>0</v>
      </c>
      <c r="AC116">
        <v>0.01</v>
      </c>
      <c r="AD116" s="30">
        <v>0</v>
      </c>
      <c r="AF116" s="29">
        <f t="shared" si="120"/>
        <v>0.31049980779951869</v>
      </c>
      <c r="AG116" s="29">
        <f t="shared" si="121"/>
        <v>0.23075059149857824</v>
      </c>
      <c r="AH116" s="7" t="str">
        <f t="shared" si="122"/>
        <v/>
      </c>
      <c r="AI116" s="29" t="str">
        <f t="shared" si="123"/>
        <v/>
      </c>
      <c r="AJ116" s="40" t="e">
        <f t="shared" si="124"/>
        <v>#REF!</v>
      </c>
      <c r="AK116" s="41">
        <f t="shared" ca="1" si="125"/>
        <v>1358.4101425657259</v>
      </c>
      <c r="AL116" s="40">
        <f t="shared" ca="1" si="126"/>
        <v>1198.9965721867698</v>
      </c>
      <c r="AM116" s="94">
        <f t="shared" ca="1" si="127"/>
        <v>1358.4101425657259</v>
      </c>
      <c r="AN116" s="94">
        <f t="shared" ca="1" si="128"/>
        <v>1.1857678445758002</v>
      </c>
      <c r="AO116" s="90">
        <f t="shared" si="129"/>
        <v>0.68968999999999991</v>
      </c>
      <c r="AP116" s="90">
        <f t="shared" si="130"/>
        <v>0.59593846153846142</v>
      </c>
      <c r="AQ116" s="29"/>
      <c r="AR116" s="40" t="e">
        <f t="shared" si="131"/>
        <v>#REF!</v>
      </c>
      <c r="AS116" s="40">
        <f t="shared" ca="1" si="132"/>
        <v>1.1857678445758002</v>
      </c>
      <c r="AT116" s="40">
        <f t="shared" ca="1" si="133"/>
        <v>1.2688554345687713</v>
      </c>
      <c r="AU116" s="64"/>
      <c r="AV116" s="126">
        <f t="shared" si="134"/>
        <v>7.9749216300940437E-2</v>
      </c>
      <c r="AW116" s="29"/>
      <c r="AX116" s="29">
        <f t="shared" si="135"/>
        <v>0.13978311660264006</v>
      </c>
      <c r="AY116" s="29">
        <f t="shared" si="136"/>
        <v>1.752783576896312</v>
      </c>
      <c r="AZ116" s="29">
        <f t="shared" si="137"/>
        <v>36.323181797154817</v>
      </c>
      <c r="BA116" s="29">
        <f t="shared" si="138"/>
        <v>87.734275937557953</v>
      </c>
      <c r="BB116" s="29">
        <f t="shared" si="139"/>
        <v>0.78556295072090387</v>
      </c>
      <c r="BC116" s="29">
        <f t="shared" si="140"/>
        <v>5.9590279273098741E-2</v>
      </c>
      <c r="BD116" s="29">
        <f t="shared" si="141"/>
        <v>0.28049940663587059</v>
      </c>
      <c r="BE116" s="29">
        <f t="shared" si="142"/>
        <v>0.20877872795296631</v>
      </c>
      <c r="BF116" s="29">
        <f t="shared" si="143"/>
        <v>2.1145374449339205E-3</v>
      </c>
      <c r="BG116" s="29">
        <f t="shared" si="144"/>
        <v>0.11909369696608806</v>
      </c>
      <c r="BH116" s="29">
        <f t="shared" si="145"/>
        <v>0.11787279724095626</v>
      </c>
      <c r="BI116" s="29">
        <f t="shared" si="146"/>
        <v>0.11778201936465474</v>
      </c>
      <c r="BJ116" s="29">
        <f t="shared" si="147"/>
        <v>2.2293940294704658E-2</v>
      </c>
      <c r="BK116" s="29">
        <f t="shared" si="148"/>
        <v>0</v>
      </c>
      <c r="BL116" s="29">
        <f t="shared" si="149"/>
        <v>0</v>
      </c>
      <c r="BM116" s="29">
        <f t="shared" si="150"/>
        <v>1.141351444655023E-2</v>
      </c>
      <c r="BN116" s="29">
        <f t="shared" si="151"/>
        <v>1.7250018703407275</v>
      </c>
      <c r="BO116" s="29">
        <f t="shared" si="152"/>
        <v>0.45539831824398957</v>
      </c>
      <c r="BP116" s="29">
        <f t="shared" si="153"/>
        <v>3.4545051978018028E-2</v>
      </c>
      <c r="BQ116" s="29">
        <f t="shared" si="154"/>
        <v>0.16260817536416092</v>
      </c>
      <c r="BR116" s="29">
        <f t="shared" si="155"/>
        <v>0.12103101541085734</v>
      </c>
      <c r="BS116" s="29">
        <f t="shared" si="156"/>
        <v>1.2258174795580082E-3</v>
      </c>
      <c r="BT116" s="29">
        <f t="shared" si="157"/>
        <v>6.9039749471439302E-2</v>
      </c>
      <c r="BU116" s="29">
        <f t="shared" si="158"/>
        <v>6.8331982282241618E-2</v>
      </c>
      <c r="BV116" s="29">
        <f t="shared" si="159"/>
        <v>6.8279357483473385E-2</v>
      </c>
      <c r="BW116" s="29">
        <f t="shared" si="160"/>
        <v>1.2924009346320936E-2</v>
      </c>
      <c r="BX116" s="29">
        <f t="shared" si="161"/>
        <v>0</v>
      </c>
      <c r="BY116" s="29">
        <f t="shared" si="162"/>
        <v>0</v>
      </c>
      <c r="BZ116" s="29">
        <f t="shared" si="163"/>
        <v>6.6165229399408124E-3</v>
      </c>
      <c r="CA116" s="29">
        <f t="shared" si="164"/>
        <v>1</v>
      </c>
      <c r="CB116" s="29">
        <f t="shared" si="165"/>
        <v>0.92536652669665787</v>
      </c>
      <c r="CC116" s="29">
        <f t="shared" si="166"/>
        <v>2.7541725714457402E-3</v>
      </c>
      <c r="CD116" s="29">
        <f t="shared" si="167"/>
        <v>3.0207628406939909E-2</v>
      </c>
      <c r="CE116" s="29">
        <f t="shared" si="168"/>
        <v>0.11065272581507216</v>
      </c>
      <c r="CF116" s="29">
        <f t="shared" si="169"/>
        <v>1.8325991189427314E-3</v>
      </c>
      <c r="CG116" s="29">
        <f t="shared" si="170"/>
        <v>0.79147686108712689</v>
      </c>
      <c r="CH116" s="29">
        <f t="shared" si="171"/>
        <v>3.3525092104840809E-2</v>
      </c>
      <c r="CI116" s="29">
        <f t="shared" si="172"/>
        <v>1.1294166240446346E-3</v>
      </c>
      <c r="CJ116" s="29">
        <f t="shared" si="173"/>
        <v>0</v>
      </c>
      <c r="CK116" s="29">
        <f t="shared" si="174"/>
        <v>0</v>
      </c>
      <c r="CL116" s="29">
        <f t="shared" si="175"/>
        <v>6.5790252779309236E-5</v>
      </c>
      <c r="CM116" s="29">
        <f t="shared" si="176"/>
        <v>1.8970108126778502</v>
      </c>
      <c r="CN116" s="29"/>
      <c r="CO116" s="29">
        <f t="shared" si="177"/>
        <v>0.84317846953835573</v>
      </c>
      <c r="CP116" s="29"/>
      <c r="CQ116" s="29">
        <f t="shared" si="178"/>
        <v>1.8507330533933157</v>
      </c>
      <c r="CR116" s="29">
        <f t="shared" si="179"/>
        <v>5.5083451428914803E-3</v>
      </c>
      <c r="CS116" s="29">
        <f t="shared" si="180"/>
        <v>9.0622885220819724E-2</v>
      </c>
      <c r="CT116" s="29">
        <f t="shared" si="181"/>
        <v>0.11065272581507216</v>
      </c>
      <c r="CU116" s="29">
        <f t="shared" si="182"/>
        <v>1.8325991189427314E-3</v>
      </c>
      <c r="CV116" s="29">
        <f t="shared" si="183"/>
        <v>0.79147686108712689</v>
      </c>
      <c r="CW116" s="29">
        <f t="shared" si="184"/>
        <v>3.3525092104840809E-2</v>
      </c>
      <c r="CX116" s="29">
        <f t="shared" si="185"/>
        <v>1.1294166240446346E-3</v>
      </c>
      <c r="CY116" s="29">
        <f t="shared" si="186"/>
        <v>0</v>
      </c>
      <c r="CZ116" s="29">
        <f t="shared" si="187"/>
        <v>0</v>
      </c>
      <c r="DA116" s="29">
        <f t="shared" si="188"/>
        <v>1.9737075833792771E-4</v>
      </c>
      <c r="DB116" s="29">
        <f t="shared" si="189"/>
        <v>2.8856783492653917</v>
      </c>
      <c r="DC116" s="29">
        <f t="shared" si="190"/>
        <v>2.07923381395831</v>
      </c>
      <c r="DD116" s="29">
        <f t="shared" si="191"/>
        <v>1.9240533726128461</v>
      </c>
      <c r="DE116" s="29">
        <f t="shared" si="192"/>
        <v>5.7265687400264919E-3</v>
      </c>
      <c r="DF116" s="29">
        <f t="shared" si="193"/>
        <v>0.12561744484639412</v>
      </c>
      <c r="DG116" s="29">
        <f t="shared" si="194"/>
        <v>1.9297799413528727</v>
      </c>
      <c r="DH116" s="29">
        <f t="shared" si="195"/>
        <v>7.5946627387153853E-2</v>
      </c>
      <c r="DI116" s="29">
        <f t="shared" si="196"/>
        <v>4.9670817459240263E-2</v>
      </c>
      <c r="DJ116" s="29">
        <f t="shared" si="197"/>
        <v>0.23007288912135562</v>
      </c>
      <c r="DK116" s="29">
        <f t="shared" si="198"/>
        <v>3.810402055535934E-3</v>
      </c>
      <c r="DL116" s="29">
        <f t="shared" si="199"/>
        <v>1.6456654525379384</v>
      </c>
      <c r="DM116" s="29">
        <f t="shared" si="200"/>
        <v>6.9706505120451775E-2</v>
      </c>
      <c r="DN116" s="29">
        <f t="shared" si="201"/>
        <v>4.6966424695204885E-3</v>
      </c>
      <c r="DO116" s="29">
        <f t="shared" si="202"/>
        <v>0</v>
      </c>
      <c r="DP116" s="29">
        <f t="shared" si="203"/>
        <v>0</v>
      </c>
      <c r="DQ116" s="29">
        <f t="shared" si="204"/>
        <v>2.7358663641520887E-4</v>
      </c>
      <c r="DR116" s="31">
        <f t="shared" si="205"/>
        <v>4.0096228641404839</v>
      </c>
      <c r="DS116" s="29"/>
      <c r="DT116" s="29">
        <f t="shared" si="206"/>
        <v>4.6966424695204885E-3</v>
      </c>
      <c r="DU116" s="29">
        <f t="shared" si="207"/>
        <v>5.7265687400264919E-3</v>
      </c>
      <c r="DV116" s="29">
        <f t="shared" si="208"/>
        <v>2.7358663641520887E-4</v>
      </c>
      <c r="DW116" s="31">
        <f t="shared" si="209"/>
        <v>4.4700588353304566E-2</v>
      </c>
      <c r="DX116" s="29">
        <f t="shared" si="210"/>
        <v>6.9706505120451775E-2</v>
      </c>
      <c r="DY116" s="29">
        <f t="shared" si="211"/>
        <v>0.8797075407505236</v>
      </c>
      <c r="DZ116" s="29">
        <f t="shared" si="212"/>
        <v>1.0048114320702421</v>
      </c>
      <c r="EA116" s="29">
        <f t="shared" si="213"/>
        <v>4.752860405812827</v>
      </c>
      <c r="EB116" s="29">
        <f t="shared" si="214"/>
        <v>2.9655680794051373</v>
      </c>
      <c r="EC116" s="29"/>
      <c r="ED116" s="29"/>
      <c r="EE116" s="29">
        <f t="shared" si="215"/>
        <v>0.45539831824398957</v>
      </c>
      <c r="EF116" s="29">
        <f t="shared" si="216"/>
        <v>0.25962856464409628</v>
      </c>
      <c r="EG116" s="29">
        <f t="shared" si="217"/>
        <v>-0.86721203892677723</v>
      </c>
      <c r="EH116" s="29">
        <f t="shared" si="218"/>
        <v>4.612411516720182</v>
      </c>
      <c r="EI116" s="29" t="e">
        <f>125.9*1000/8.3144+(#REF!*10^9-10^5)*6.5*(10^-6)/8.3144</f>
        <v>#REF!</v>
      </c>
      <c r="EJ116" s="29">
        <f t="shared" si="219"/>
        <v>10.782961394702998</v>
      </c>
      <c r="EK116" s="29" t="e">
        <f t="shared" si="220"/>
        <v>#REF!</v>
      </c>
      <c r="EL116" s="29" t="e">
        <f>#REF!</f>
        <v>#REF!</v>
      </c>
      <c r="EM116" s="29" t="e">
        <f>1/(0.000407-0.0000329*#REF!+0.00001202*P116+0.000056662*EA116-0.000306214*BT116-0.0006176*BW116+0.00018946*BT116/(BT116+BR116)+0.00025746*DJ116)</f>
        <v>#REF!</v>
      </c>
      <c r="EN116" s="29"/>
      <c r="EO116" s="29" t="e">
        <f t="shared" si="221"/>
        <v>#REF!</v>
      </c>
      <c r="EP116" s="29" t="e">
        <f>#REF!</f>
        <v>#REF!</v>
      </c>
      <c r="EQ116" s="31" t="e">
        <f t="shared" si="222"/>
        <v>#REF!</v>
      </c>
      <c r="ER116" s="31" t="e">
        <f>2064.1+31.52*DF116-12.28*DM116-289.6*DQ116+1.544*LN(DQ116)-177.24*(DF116-0.17145)^2-371.87*(DF116-0.17145)*(DM116-0.07365)+0.321067*#REF!-343.43*LN(#REF!)</f>
        <v>#REF!</v>
      </c>
      <c r="ES116" s="31" t="e">
        <f t="shared" si="223"/>
        <v>#REF!</v>
      </c>
      <c r="ET116" s="31">
        <f t="shared" si="224"/>
        <v>0.36323181797154819</v>
      </c>
      <c r="EU116" s="31" t="e">
        <f>(5573.8+587.9*#REF!-61*#REF!^2)/(5.3-0.633*LN(ET116)-3.97*EF116+0.06*EG116+24.7*BU116^2+0.081*P116+0.156*#REF!)</f>
        <v>#REF!</v>
      </c>
    </row>
    <row r="117" spans="4:151">
      <c r="D117">
        <v>42.66</v>
      </c>
      <c r="E117">
        <v>0.66</v>
      </c>
      <c r="F117">
        <v>9.36</v>
      </c>
      <c r="G117">
        <v>20.48</v>
      </c>
      <c r="H117">
        <v>0.28000000000000003</v>
      </c>
      <c r="I117">
        <v>13.96</v>
      </c>
      <c r="J117">
        <v>11.13</v>
      </c>
      <c r="K117">
        <v>0.11</v>
      </c>
      <c r="L117">
        <v>0.04</v>
      </c>
      <c r="M117" s="30">
        <v>0</v>
      </c>
      <c r="N117">
        <v>0.33</v>
      </c>
      <c r="O117">
        <v>0</v>
      </c>
      <c r="P117">
        <v>0</v>
      </c>
      <c r="S117">
        <v>55.6</v>
      </c>
      <c r="T117">
        <v>0.22</v>
      </c>
      <c r="U117">
        <v>3.08</v>
      </c>
      <c r="V117">
        <v>7.95</v>
      </c>
      <c r="W117">
        <v>0.13</v>
      </c>
      <c r="X117">
        <v>31.9</v>
      </c>
      <c r="Y117">
        <v>1.88</v>
      </c>
      <c r="Z117">
        <v>7.0000000000000007E-2</v>
      </c>
      <c r="AA117">
        <v>0</v>
      </c>
      <c r="AB117" s="30">
        <v>0</v>
      </c>
      <c r="AC117">
        <v>0.01</v>
      </c>
      <c r="AD117" s="30">
        <v>0</v>
      </c>
      <c r="AF117" s="29">
        <f t="shared" si="120"/>
        <v>0.32856406112867331</v>
      </c>
      <c r="AG117" s="29">
        <f t="shared" si="121"/>
        <v>0.15868810599544442</v>
      </c>
      <c r="AH117" s="7" t="str">
        <f t="shared" si="122"/>
        <v/>
      </c>
      <c r="AI117" s="29" t="str">
        <f t="shared" si="123"/>
        <v/>
      </c>
      <c r="AJ117" s="40" t="e">
        <f t="shared" si="124"/>
        <v>#REF!</v>
      </c>
      <c r="AK117" s="41">
        <f t="shared" ca="1" si="125"/>
        <v>1540.9459107786274</v>
      </c>
      <c r="AL117" s="40">
        <f t="shared" ca="1" si="126"/>
        <v>1484.6602696357511</v>
      </c>
      <c r="AM117" s="94">
        <f t="shared" ca="1" si="127"/>
        <v>1540.9459107786274</v>
      </c>
      <c r="AN117" s="94">
        <f t="shared" ca="1" si="128"/>
        <v>2.0972502585690775</v>
      </c>
      <c r="AO117" s="90">
        <f t="shared" si="129"/>
        <v>1.5052276666666669</v>
      </c>
      <c r="AP117" s="90">
        <f t="shared" si="130"/>
        <v>0.95753931623931643</v>
      </c>
      <c r="AQ117" s="29"/>
      <c r="AR117" s="40" t="e">
        <f t="shared" si="131"/>
        <v>#REF!</v>
      </c>
      <c r="AS117" s="40">
        <f t="shared" ca="1" si="132"/>
        <v>2.0972502585690775</v>
      </c>
      <c r="AT117" s="40">
        <f t="shared" ca="1" si="133"/>
        <v>2.7986165138753525</v>
      </c>
      <c r="AU117" s="64"/>
      <c r="AV117" s="126">
        <f t="shared" si="134"/>
        <v>0.1698759551332289</v>
      </c>
      <c r="AW117" s="29"/>
      <c r="AX117" s="29">
        <f t="shared" si="135"/>
        <v>0.13978311660264006</v>
      </c>
      <c r="AY117" s="29">
        <f t="shared" si="136"/>
        <v>0.82285404366387305</v>
      </c>
      <c r="AZ117" s="29">
        <f t="shared" si="137"/>
        <v>54.855082995133451</v>
      </c>
      <c r="BA117" s="29">
        <f t="shared" si="138"/>
        <v>87.734275937557953</v>
      </c>
      <c r="BB117" s="29">
        <f t="shared" si="139"/>
        <v>0.71000244656257949</v>
      </c>
      <c r="BC117" s="29">
        <f t="shared" si="140"/>
        <v>8.2625177143372218E-3</v>
      </c>
      <c r="BD117" s="29">
        <f t="shared" si="141"/>
        <v>0.18359961161620619</v>
      </c>
      <c r="BE117" s="29">
        <f t="shared" si="142"/>
        <v>0.28505255656511669</v>
      </c>
      <c r="BF117" s="29">
        <f t="shared" si="143"/>
        <v>3.9471365638766524E-3</v>
      </c>
      <c r="BG117" s="29">
        <f t="shared" si="144"/>
        <v>0.34636416867637282</v>
      </c>
      <c r="BH117" s="29">
        <f t="shared" si="145"/>
        <v>0.1984756782589778</v>
      </c>
      <c r="BI117" s="29">
        <f t="shared" si="146"/>
        <v>3.5495951041402797E-3</v>
      </c>
      <c r="BJ117" s="29">
        <f t="shared" si="147"/>
        <v>8.492929636077965E-4</v>
      </c>
      <c r="BK117" s="29">
        <f t="shared" si="148"/>
        <v>0</v>
      </c>
      <c r="BL117" s="29">
        <f t="shared" si="149"/>
        <v>4.3421566834344096E-3</v>
      </c>
      <c r="BM117" s="29">
        <f t="shared" si="150"/>
        <v>0</v>
      </c>
      <c r="BN117" s="29">
        <f t="shared" si="151"/>
        <v>1.7444451607086491</v>
      </c>
      <c r="BO117" s="29">
        <f t="shared" si="152"/>
        <v>0.40700760479862486</v>
      </c>
      <c r="BP117" s="29">
        <f t="shared" si="153"/>
        <v>4.7364731780853032E-3</v>
      </c>
      <c r="BQ117" s="29">
        <f t="shared" si="154"/>
        <v>0.10524814178831635</v>
      </c>
      <c r="BR117" s="29">
        <f t="shared" si="155"/>
        <v>0.16340585705160218</v>
      </c>
      <c r="BS117" s="29">
        <f t="shared" si="156"/>
        <v>2.2626888209390313E-3</v>
      </c>
      <c r="BT117" s="29">
        <f t="shared" si="157"/>
        <v>0.19855262663325496</v>
      </c>
      <c r="BU117" s="29">
        <f t="shared" si="158"/>
        <v>0.11377581980183926</v>
      </c>
      <c r="BV117" s="29">
        <f t="shared" si="159"/>
        <v>2.0347989057439451E-3</v>
      </c>
      <c r="BW117" s="29">
        <f t="shared" si="160"/>
        <v>4.8685563910922069E-4</v>
      </c>
      <c r="BX117" s="29">
        <f t="shared" si="161"/>
        <v>0</v>
      </c>
      <c r="BY117" s="29">
        <f t="shared" si="162"/>
        <v>2.4891333824850577E-3</v>
      </c>
      <c r="BZ117" s="29">
        <f t="shared" si="163"/>
        <v>0</v>
      </c>
      <c r="CA117" s="29">
        <f t="shared" si="164"/>
        <v>1.0000000000000002</v>
      </c>
      <c r="CB117" s="29">
        <f t="shared" si="165"/>
        <v>0.92536652669665787</v>
      </c>
      <c r="CC117" s="29">
        <f t="shared" si="166"/>
        <v>2.7541725714457402E-3</v>
      </c>
      <c r="CD117" s="29">
        <f t="shared" si="167"/>
        <v>3.0207628406939909E-2</v>
      </c>
      <c r="CE117" s="29">
        <f t="shared" si="168"/>
        <v>0.11065272581507216</v>
      </c>
      <c r="CF117" s="29">
        <f t="shared" si="169"/>
        <v>1.8325991189427314E-3</v>
      </c>
      <c r="CG117" s="29">
        <f t="shared" si="170"/>
        <v>0.79147686108712689</v>
      </c>
      <c r="CH117" s="29">
        <f t="shared" si="171"/>
        <v>3.3525092104840809E-2</v>
      </c>
      <c r="CI117" s="29">
        <f t="shared" si="172"/>
        <v>1.1294166240446346E-3</v>
      </c>
      <c r="CJ117" s="29">
        <f t="shared" si="173"/>
        <v>0</v>
      </c>
      <c r="CK117" s="29">
        <f t="shared" si="174"/>
        <v>0</v>
      </c>
      <c r="CL117" s="29">
        <f t="shared" si="175"/>
        <v>6.5790252779309236E-5</v>
      </c>
      <c r="CM117" s="29">
        <f t="shared" si="176"/>
        <v>1.8970108126778502</v>
      </c>
      <c r="CN117" s="29"/>
      <c r="CO117" s="29">
        <f t="shared" si="177"/>
        <v>0.84317846953835573</v>
      </c>
      <c r="CP117" s="29"/>
      <c r="CQ117" s="29">
        <f t="shared" si="178"/>
        <v>1.8507330533933157</v>
      </c>
      <c r="CR117" s="29">
        <f t="shared" si="179"/>
        <v>5.5083451428914803E-3</v>
      </c>
      <c r="CS117" s="29">
        <f t="shared" si="180"/>
        <v>9.0622885220819724E-2</v>
      </c>
      <c r="CT117" s="29">
        <f t="shared" si="181"/>
        <v>0.11065272581507216</v>
      </c>
      <c r="CU117" s="29">
        <f t="shared" si="182"/>
        <v>1.8325991189427314E-3</v>
      </c>
      <c r="CV117" s="29">
        <f t="shared" si="183"/>
        <v>0.79147686108712689</v>
      </c>
      <c r="CW117" s="29">
        <f t="shared" si="184"/>
        <v>3.3525092104840809E-2</v>
      </c>
      <c r="CX117" s="29">
        <f t="shared" si="185"/>
        <v>1.1294166240446346E-3</v>
      </c>
      <c r="CY117" s="29">
        <f t="shared" si="186"/>
        <v>0</v>
      </c>
      <c r="CZ117" s="29">
        <f t="shared" si="187"/>
        <v>0</v>
      </c>
      <c r="DA117" s="29">
        <f t="shared" si="188"/>
        <v>1.9737075833792771E-4</v>
      </c>
      <c r="DB117" s="29">
        <f t="shared" si="189"/>
        <v>2.8856783492653917</v>
      </c>
      <c r="DC117" s="29">
        <f t="shared" si="190"/>
        <v>2.07923381395831</v>
      </c>
      <c r="DD117" s="29">
        <f t="shared" si="191"/>
        <v>1.9240533726128461</v>
      </c>
      <c r="DE117" s="29">
        <f t="shared" si="192"/>
        <v>5.7265687400264919E-3</v>
      </c>
      <c r="DF117" s="29">
        <f t="shared" si="193"/>
        <v>0.12561744484639412</v>
      </c>
      <c r="DG117" s="29">
        <f t="shared" si="194"/>
        <v>1.9297799413528727</v>
      </c>
      <c r="DH117" s="29">
        <f t="shared" si="195"/>
        <v>7.5946627387153853E-2</v>
      </c>
      <c r="DI117" s="29">
        <f t="shared" si="196"/>
        <v>4.9670817459240263E-2</v>
      </c>
      <c r="DJ117" s="29">
        <f t="shared" si="197"/>
        <v>0.23007288912135562</v>
      </c>
      <c r="DK117" s="29">
        <f t="shared" si="198"/>
        <v>3.810402055535934E-3</v>
      </c>
      <c r="DL117" s="29">
        <f t="shared" si="199"/>
        <v>1.6456654525379384</v>
      </c>
      <c r="DM117" s="29">
        <f t="shared" si="200"/>
        <v>6.9706505120451775E-2</v>
      </c>
      <c r="DN117" s="29">
        <f t="shared" si="201"/>
        <v>4.6966424695204885E-3</v>
      </c>
      <c r="DO117" s="29">
        <f t="shared" si="202"/>
        <v>0</v>
      </c>
      <c r="DP117" s="29">
        <f t="shared" si="203"/>
        <v>0</v>
      </c>
      <c r="DQ117" s="29">
        <f t="shared" si="204"/>
        <v>2.7358663641520887E-4</v>
      </c>
      <c r="DR117" s="31">
        <f t="shared" si="205"/>
        <v>4.0096228641404839</v>
      </c>
      <c r="DS117" s="29"/>
      <c r="DT117" s="29">
        <f t="shared" si="206"/>
        <v>4.6966424695204885E-3</v>
      </c>
      <c r="DU117" s="29">
        <f t="shared" si="207"/>
        <v>5.7265687400264919E-3</v>
      </c>
      <c r="DV117" s="29">
        <f t="shared" si="208"/>
        <v>2.7358663641520887E-4</v>
      </c>
      <c r="DW117" s="31">
        <f t="shared" si="209"/>
        <v>4.4700588353304566E-2</v>
      </c>
      <c r="DX117" s="29">
        <f t="shared" si="210"/>
        <v>6.9706505120451775E-2</v>
      </c>
      <c r="DY117" s="29">
        <f t="shared" si="211"/>
        <v>0.8797075407505236</v>
      </c>
      <c r="DZ117" s="29">
        <f t="shared" si="212"/>
        <v>1.0048114320702421</v>
      </c>
      <c r="EA117" s="29">
        <f t="shared" si="213"/>
        <v>3.689669008798214</v>
      </c>
      <c r="EB117" s="29">
        <f t="shared" si="214"/>
        <v>3.304017696204641</v>
      </c>
      <c r="EC117" s="29"/>
      <c r="ED117" s="29"/>
      <c r="EE117" s="29">
        <f t="shared" si="215"/>
        <v>0.40700760479862486</v>
      </c>
      <c r="EF117" s="29">
        <f t="shared" si="216"/>
        <v>0.47799699230763548</v>
      </c>
      <c r="EG117" s="29">
        <f t="shared" si="217"/>
        <v>-0.42246506459525507</v>
      </c>
      <c r="EH117" s="29">
        <f t="shared" si="218"/>
        <v>1.951105264331441</v>
      </c>
      <c r="EI117" s="29" t="e">
        <f>125.9*1000/8.3144+(#REF!*10^9-10^5)*6.5*(10^-6)/8.3144</f>
        <v>#REF!</v>
      </c>
      <c r="EJ117" s="29">
        <f t="shared" si="219"/>
        <v>9.8382096534978913</v>
      </c>
      <c r="EK117" s="29" t="e">
        <f t="shared" si="220"/>
        <v>#REF!</v>
      </c>
      <c r="EL117" s="29" t="e">
        <f>#REF!</f>
        <v>#REF!</v>
      </c>
      <c r="EM117" s="29" t="e">
        <f>1/(0.000407-0.0000329*#REF!+0.00001202*P117+0.000056662*EA117-0.000306214*BT117-0.0006176*BW117+0.00018946*BT117/(BT117+BR117)+0.00025746*DJ117)</f>
        <v>#REF!</v>
      </c>
      <c r="EN117" s="29"/>
      <c r="EO117" s="29" t="e">
        <f t="shared" si="221"/>
        <v>#REF!</v>
      </c>
      <c r="EP117" s="29" t="e">
        <f>#REF!</f>
        <v>#REF!</v>
      </c>
      <c r="EQ117" s="31" t="e">
        <f t="shared" si="222"/>
        <v>#REF!</v>
      </c>
      <c r="ER117" s="31" t="e">
        <f>2064.1+31.52*DF117-12.28*DM117-289.6*DQ117+1.544*LN(DQ117)-177.24*(DF117-0.17145)^2-371.87*(DF117-0.17145)*(DM117-0.07365)+0.321067*#REF!-343.43*LN(#REF!)</f>
        <v>#REF!</v>
      </c>
      <c r="ES117" s="31" t="e">
        <f t="shared" si="223"/>
        <v>#REF!</v>
      </c>
      <c r="ET117" s="31">
        <f t="shared" si="224"/>
        <v>0.54855082995133453</v>
      </c>
      <c r="EU117" s="31" t="e">
        <f>(5573.8+587.9*#REF!-61*#REF!^2)/(5.3-0.633*LN(ET117)-3.97*EF117+0.06*EG117+24.7*BU117^2+0.081*P117+0.156*#REF!)</f>
        <v>#REF!</v>
      </c>
    </row>
    <row r="118" spans="4:151">
      <c r="D118">
        <v>48.64</v>
      </c>
      <c r="E118">
        <v>1.1599999999999999</v>
      </c>
      <c r="F118">
        <v>14.32</v>
      </c>
      <c r="G118">
        <v>9.19</v>
      </c>
      <c r="H118">
        <v>0</v>
      </c>
      <c r="I118">
        <v>13.49</v>
      </c>
      <c r="J118">
        <v>10.19</v>
      </c>
      <c r="K118">
        <v>2.65</v>
      </c>
      <c r="L118">
        <v>0.21</v>
      </c>
      <c r="M118" s="30">
        <v>0</v>
      </c>
      <c r="N118">
        <v>0.15</v>
      </c>
      <c r="O118">
        <v>0</v>
      </c>
      <c r="P118">
        <v>0</v>
      </c>
      <c r="S118">
        <v>55.6</v>
      </c>
      <c r="T118">
        <v>0.22</v>
      </c>
      <c r="U118">
        <v>3.08</v>
      </c>
      <c r="V118">
        <v>7.95</v>
      </c>
      <c r="W118">
        <v>0.13</v>
      </c>
      <c r="X118">
        <v>31.9</v>
      </c>
      <c r="Y118">
        <v>1.88</v>
      </c>
      <c r="Z118">
        <v>7.0000000000000007E-2</v>
      </c>
      <c r="AA118">
        <v>0</v>
      </c>
      <c r="AB118" s="30">
        <v>0</v>
      </c>
      <c r="AC118">
        <v>0.01</v>
      </c>
      <c r="AD118" s="30">
        <v>0</v>
      </c>
      <c r="AF118" s="29">
        <f t="shared" si="120"/>
        <v>0.31637084027457596</v>
      </c>
      <c r="AG118" s="29">
        <f t="shared" si="121"/>
        <v>4.9453740757689657E-2</v>
      </c>
      <c r="AH118" s="7">
        <f t="shared" ca="1" si="122"/>
        <v>13.871484636212973</v>
      </c>
      <c r="AI118" s="29">
        <f t="shared" ca="1" si="123"/>
        <v>1619.6456036111049</v>
      </c>
      <c r="AJ118" s="40" t="e">
        <f t="shared" si="124"/>
        <v>#REF!</v>
      </c>
      <c r="AK118" s="41">
        <f t="shared" ca="1" si="125"/>
        <v>1346.495603611105</v>
      </c>
      <c r="AL118" s="40">
        <f t="shared" ca="1" si="126"/>
        <v>1383.1670365360183</v>
      </c>
      <c r="AM118" s="94">
        <f t="shared" ca="1" si="127"/>
        <v>1346.495603611105</v>
      </c>
      <c r="AN118" s="94">
        <f t="shared" ca="1" si="128"/>
        <v>1.3871484636212972</v>
      </c>
      <c r="AO118" s="90">
        <f t="shared" si="129"/>
        <v>1.2358580670391064</v>
      </c>
      <c r="AP118" s="90">
        <f t="shared" si="130"/>
        <v>0.59498156424581006</v>
      </c>
      <c r="AQ118" s="29"/>
      <c r="AR118" s="40" t="e">
        <f t="shared" si="131"/>
        <v>#REF!</v>
      </c>
      <c r="AS118" s="40">
        <f t="shared" ca="1" si="132"/>
        <v>1.3871484636212972</v>
      </c>
      <c r="AT118" s="40">
        <f t="shared" ca="1" si="133"/>
        <v>1.1889215960863417</v>
      </c>
      <c r="AU118" s="64"/>
      <c r="AV118" s="126">
        <f t="shared" si="134"/>
        <v>0.36582458103226562</v>
      </c>
      <c r="AW118" s="29"/>
      <c r="AX118" s="29">
        <f t="shared" si="135"/>
        <v>0.13978311660264006</v>
      </c>
      <c r="AY118" s="29">
        <f t="shared" si="136"/>
        <v>0.38210422112206627</v>
      </c>
      <c r="AZ118" s="29">
        <f t="shared" si="137"/>
        <v>72.350257490606722</v>
      </c>
      <c r="BA118" s="29">
        <f t="shared" si="138"/>
        <v>87.734275937557953</v>
      </c>
      <c r="BB118" s="29">
        <f t="shared" si="139"/>
        <v>0.80952927803103314</v>
      </c>
      <c r="BC118" s="29">
        <f t="shared" si="140"/>
        <v>1.4522000831259357E-2</v>
      </c>
      <c r="BD118" s="29">
        <f t="shared" si="141"/>
        <v>0.28089171349829839</v>
      </c>
      <c r="BE118" s="29">
        <f t="shared" si="142"/>
        <v>0.12791176732585069</v>
      </c>
      <c r="BF118" s="29">
        <f t="shared" si="143"/>
        <v>0</v>
      </c>
      <c r="BG118" s="29">
        <f t="shared" si="144"/>
        <v>0.33470291084844334</v>
      </c>
      <c r="BH118" s="29">
        <f t="shared" si="145"/>
        <v>0.18171313220655735</v>
      </c>
      <c r="BI118" s="29">
        <f t="shared" si="146"/>
        <v>8.5512972963379466E-2</v>
      </c>
      <c r="BJ118" s="29">
        <f t="shared" si="147"/>
        <v>4.458788058940932E-3</v>
      </c>
      <c r="BK118" s="29">
        <f t="shared" si="148"/>
        <v>0</v>
      </c>
      <c r="BL118" s="29">
        <f t="shared" si="149"/>
        <v>1.9737075833792766E-3</v>
      </c>
      <c r="BM118" s="29">
        <f t="shared" si="150"/>
        <v>0</v>
      </c>
      <c r="BN118" s="29">
        <f t="shared" si="151"/>
        <v>1.8412162713471418</v>
      </c>
      <c r="BO118" s="29">
        <f t="shared" si="152"/>
        <v>0.43967093416936515</v>
      </c>
      <c r="BP118" s="29">
        <f t="shared" si="153"/>
        <v>7.8871781969611903E-3</v>
      </c>
      <c r="BQ118" s="29">
        <f t="shared" si="154"/>
        <v>0.15255769670815561</v>
      </c>
      <c r="BR118" s="29">
        <f t="shared" si="155"/>
        <v>6.9471343109662478E-2</v>
      </c>
      <c r="BS118" s="29">
        <f t="shared" si="156"/>
        <v>0</v>
      </c>
      <c r="BT118" s="29">
        <f t="shared" si="157"/>
        <v>0.18178359384340823</v>
      </c>
      <c r="BU118" s="29">
        <f t="shared" si="158"/>
        <v>9.8691900041490171E-2</v>
      </c>
      <c r="BV118" s="29">
        <f t="shared" si="159"/>
        <v>4.6443741723406103E-2</v>
      </c>
      <c r="BW118" s="29">
        <f t="shared" si="160"/>
        <v>2.4216536255562316E-3</v>
      </c>
      <c r="BX118" s="29">
        <f t="shared" si="161"/>
        <v>0</v>
      </c>
      <c r="BY118" s="29">
        <f t="shared" si="162"/>
        <v>1.0719585819949312E-3</v>
      </c>
      <c r="BZ118" s="29">
        <f t="shared" si="163"/>
        <v>0</v>
      </c>
      <c r="CA118" s="29">
        <f t="shared" si="164"/>
        <v>1.0000000000000002</v>
      </c>
      <c r="CB118" s="29">
        <f t="shared" si="165"/>
        <v>0.92536652669665787</v>
      </c>
      <c r="CC118" s="29">
        <f t="shared" si="166"/>
        <v>2.7541725714457402E-3</v>
      </c>
      <c r="CD118" s="29">
        <f t="shared" si="167"/>
        <v>3.0207628406939909E-2</v>
      </c>
      <c r="CE118" s="29">
        <f t="shared" si="168"/>
        <v>0.11065272581507216</v>
      </c>
      <c r="CF118" s="29">
        <f t="shared" si="169"/>
        <v>1.8325991189427314E-3</v>
      </c>
      <c r="CG118" s="29">
        <f t="shared" si="170"/>
        <v>0.79147686108712689</v>
      </c>
      <c r="CH118" s="29">
        <f t="shared" si="171"/>
        <v>3.3525092104840809E-2</v>
      </c>
      <c r="CI118" s="29">
        <f t="shared" si="172"/>
        <v>1.1294166240446346E-3</v>
      </c>
      <c r="CJ118" s="29">
        <f t="shared" si="173"/>
        <v>0</v>
      </c>
      <c r="CK118" s="29">
        <f t="shared" si="174"/>
        <v>0</v>
      </c>
      <c r="CL118" s="29">
        <f t="shared" si="175"/>
        <v>6.5790252779309236E-5</v>
      </c>
      <c r="CM118" s="29">
        <f t="shared" si="176"/>
        <v>1.8970108126778502</v>
      </c>
      <c r="CN118" s="29"/>
      <c r="CO118" s="29">
        <f t="shared" si="177"/>
        <v>0.84317846953835573</v>
      </c>
      <c r="CP118" s="29"/>
      <c r="CQ118" s="29">
        <f t="shared" si="178"/>
        <v>1.8507330533933157</v>
      </c>
      <c r="CR118" s="29">
        <f t="shared" si="179"/>
        <v>5.5083451428914803E-3</v>
      </c>
      <c r="CS118" s="29">
        <f t="shared" si="180"/>
        <v>9.0622885220819724E-2</v>
      </c>
      <c r="CT118" s="29">
        <f t="shared" si="181"/>
        <v>0.11065272581507216</v>
      </c>
      <c r="CU118" s="29">
        <f t="shared" si="182"/>
        <v>1.8325991189427314E-3</v>
      </c>
      <c r="CV118" s="29">
        <f t="shared" si="183"/>
        <v>0.79147686108712689</v>
      </c>
      <c r="CW118" s="29">
        <f t="shared" si="184"/>
        <v>3.3525092104840809E-2</v>
      </c>
      <c r="CX118" s="29">
        <f t="shared" si="185"/>
        <v>1.1294166240446346E-3</v>
      </c>
      <c r="CY118" s="29">
        <f t="shared" si="186"/>
        <v>0</v>
      </c>
      <c r="CZ118" s="29">
        <f t="shared" si="187"/>
        <v>0</v>
      </c>
      <c r="DA118" s="29">
        <f t="shared" si="188"/>
        <v>1.9737075833792771E-4</v>
      </c>
      <c r="DB118" s="29">
        <f t="shared" si="189"/>
        <v>2.8856783492653917</v>
      </c>
      <c r="DC118" s="29">
        <f t="shared" si="190"/>
        <v>2.07923381395831</v>
      </c>
      <c r="DD118" s="29">
        <f t="shared" si="191"/>
        <v>1.9240533726128461</v>
      </c>
      <c r="DE118" s="29">
        <f t="shared" si="192"/>
        <v>5.7265687400264919E-3</v>
      </c>
      <c r="DF118" s="29">
        <f t="shared" si="193"/>
        <v>0.12561744484639412</v>
      </c>
      <c r="DG118" s="29">
        <f t="shared" si="194"/>
        <v>1.9297799413528727</v>
      </c>
      <c r="DH118" s="29">
        <f t="shared" si="195"/>
        <v>7.5946627387153853E-2</v>
      </c>
      <c r="DI118" s="29">
        <f t="shared" si="196"/>
        <v>4.9670817459240263E-2</v>
      </c>
      <c r="DJ118" s="29">
        <f t="shared" si="197"/>
        <v>0.23007288912135562</v>
      </c>
      <c r="DK118" s="29">
        <f t="shared" si="198"/>
        <v>3.810402055535934E-3</v>
      </c>
      <c r="DL118" s="29">
        <f t="shared" si="199"/>
        <v>1.6456654525379384</v>
      </c>
      <c r="DM118" s="29">
        <f t="shared" si="200"/>
        <v>6.9706505120451775E-2</v>
      </c>
      <c r="DN118" s="29">
        <f t="shared" si="201"/>
        <v>4.6966424695204885E-3</v>
      </c>
      <c r="DO118" s="29">
        <f t="shared" si="202"/>
        <v>0</v>
      </c>
      <c r="DP118" s="29">
        <f t="shared" si="203"/>
        <v>0</v>
      </c>
      <c r="DQ118" s="29">
        <f t="shared" si="204"/>
        <v>2.7358663641520887E-4</v>
      </c>
      <c r="DR118" s="31">
        <f t="shared" si="205"/>
        <v>4.0096228641404839</v>
      </c>
      <c r="DS118" s="29"/>
      <c r="DT118" s="29">
        <f t="shared" si="206"/>
        <v>4.6966424695204885E-3</v>
      </c>
      <c r="DU118" s="29">
        <f t="shared" si="207"/>
        <v>5.7265687400264919E-3</v>
      </c>
      <c r="DV118" s="29">
        <f t="shared" si="208"/>
        <v>2.7358663641520887E-4</v>
      </c>
      <c r="DW118" s="31">
        <f t="shared" si="209"/>
        <v>4.4700588353304566E-2</v>
      </c>
      <c r="DX118" s="29">
        <f t="shared" si="210"/>
        <v>6.9706505120451775E-2</v>
      </c>
      <c r="DY118" s="29">
        <f t="shared" si="211"/>
        <v>0.8797075407505236</v>
      </c>
      <c r="DZ118" s="29">
        <f t="shared" si="212"/>
        <v>1.0048114320702421</v>
      </c>
      <c r="EA118" s="29">
        <f t="shared" si="213"/>
        <v>4.277865991185716</v>
      </c>
      <c r="EB118" s="29">
        <f t="shared" si="214"/>
        <v>2.8556720946455494</v>
      </c>
      <c r="EC118" s="29"/>
      <c r="ED118" s="29"/>
      <c r="EE118" s="29">
        <f t="shared" si="215"/>
        <v>0.43967093416936515</v>
      </c>
      <c r="EF118" s="29">
        <f t="shared" si="216"/>
        <v>0.34994683699456086</v>
      </c>
      <c r="EG118" s="29">
        <f t="shared" si="217"/>
        <v>-0.6347929482038891</v>
      </c>
      <c r="EH118" s="29">
        <f t="shared" si="218"/>
        <v>2.4119198433710398</v>
      </c>
      <c r="EI118" s="29" t="e">
        <f>125.9*1000/8.3144+(#REF!*10^9-10^5)*6.5*(10^-6)/8.3144</f>
        <v>#REF!</v>
      </c>
      <c r="EJ118" s="29">
        <f t="shared" si="219"/>
        <v>9.8509452172488725</v>
      </c>
      <c r="EK118" s="29" t="e">
        <f t="shared" si="220"/>
        <v>#REF!</v>
      </c>
      <c r="EL118" s="29" t="e">
        <f>#REF!</f>
        <v>#REF!</v>
      </c>
      <c r="EM118" s="29" t="e">
        <f>1/(0.000407-0.0000329*#REF!+0.00001202*P118+0.000056662*EA118-0.000306214*BT118-0.0006176*BW118+0.00018946*BT118/(BT118+BR118)+0.00025746*DJ118)</f>
        <v>#REF!</v>
      </c>
      <c r="EN118" s="29"/>
      <c r="EO118" s="29" t="e">
        <f t="shared" si="221"/>
        <v>#REF!</v>
      </c>
      <c r="EP118" s="29" t="e">
        <f>#REF!</f>
        <v>#REF!</v>
      </c>
      <c r="EQ118" s="31" t="e">
        <f t="shared" si="222"/>
        <v>#REF!</v>
      </c>
      <c r="ER118" s="31" t="e">
        <f>2064.1+31.52*DF118-12.28*DM118-289.6*DQ118+1.544*LN(DQ118)-177.24*(DF118-0.17145)^2-371.87*(DF118-0.17145)*(DM118-0.07365)+0.321067*#REF!-343.43*LN(#REF!)</f>
        <v>#REF!</v>
      </c>
      <c r="ES118" s="31" t="e">
        <f t="shared" si="223"/>
        <v>#REF!</v>
      </c>
      <c r="ET118" s="31">
        <f t="shared" si="224"/>
        <v>0.72350257490606718</v>
      </c>
      <c r="EU118" s="31" t="e">
        <f>(5573.8+587.9*#REF!-61*#REF!^2)/(5.3-0.633*LN(ET118)-3.97*EF118+0.06*EG118+24.7*BU118^2+0.081*P118+0.156*#REF!)</f>
        <v>#REF!</v>
      </c>
    </row>
    <row r="119" spans="4:151">
      <c r="D119">
        <v>48.52</v>
      </c>
      <c r="E119">
        <v>1.54</v>
      </c>
      <c r="F119">
        <v>17.72</v>
      </c>
      <c r="G119">
        <v>8.67</v>
      </c>
      <c r="H119">
        <v>0</v>
      </c>
      <c r="I119">
        <v>10.37</v>
      </c>
      <c r="J119">
        <v>9.43</v>
      </c>
      <c r="K119">
        <v>3</v>
      </c>
      <c r="L119">
        <v>0.28000000000000003</v>
      </c>
      <c r="M119" s="30">
        <v>0</v>
      </c>
      <c r="N119">
        <v>7.0000000000000007E-2</v>
      </c>
      <c r="O119">
        <v>0</v>
      </c>
      <c r="P119">
        <v>0</v>
      </c>
      <c r="S119">
        <v>55.6</v>
      </c>
      <c r="T119">
        <v>0.22</v>
      </c>
      <c r="U119">
        <v>3.08</v>
      </c>
      <c r="V119">
        <v>7.95</v>
      </c>
      <c r="W119">
        <v>0.13</v>
      </c>
      <c r="X119">
        <v>31.9</v>
      </c>
      <c r="Y119">
        <v>1.88</v>
      </c>
      <c r="Z119">
        <v>7.0000000000000007E-2</v>
      </c>
      <c r="AA119">
        <v>0</v>
      </c>
      <c r="AB119" s="30">
        <v>0</v>
      </c>
      <c r="AC119">
        <v>0.01</v>
      </c>
      <c r="AD119" s="30">
        <v>0</v>
      </c>
      <c r="AF119" s="29">
        <f t="shared" si="120"/>
        <v>0.3152480771833841</v>
      </c>
      <c r="AG119" s="29">
        <f t="shared" si="121"/>
        <v>1.7165834882074793E-2</v>
      </c>
      <c r="AH119" s="7">
        <f t="shared" ca="1" si="122"/>
        <v>9.1585046566960848</v>
      </c>
      <c r="AI119" s="29">
        <f t="shared" ca="1" si="123"/>
        <v>1550.0769228470003</v>
      </c>
      <c r="AJ119" s="40" t="e">
        <f t="shared" si="124"/>
        <v>#REF!</v>
      </c>
      <c r="AK119" s="41">
        <f t="shared" ca="1" si="125"/>
        <v>1276.9269228470005</v>
      </c>
      <c r="AL119" s="40">
        <f t="shared" ca="1" si="126"/>
        <v>1300.9854925481677</v>
      </c>
      <c r="AM119" s="94">
        <f t="shared" ca="1" si="127"/>
        <v>1276.9269228470005</v>
      </c>
      <c r="AN119" s="94">
        <f t="shared" ca="1" si="128"/>
        <v>0.91585046566960848</v>
      </c>
      <c r="AO119" s="90">
        <f t="shared" si="129"/>
        <v>0.82593386907449218</v>
      </c>
      <c r="AP119" s="90">
        <f t="shared" si="130"/>
        <v>0.46370519187358916</v>
      </c>
      <c r="AQ119" s="29"/>
      <c r="AR119" s="40" t="e">
        <f t="shared" si="131"/>
        <v>#REF!</v>
      </c>
      <c r="AS119" s="40">
        <f t="shared" ca="1" si="132"/>
        <v>0.91585046566960848</v>
      </c>
      <c r="AT119" s="40">
        <f t="shared" ca="1" si="133"/>
        <v>0.77747023714253705</v>
      </c>
      <c r="AU119" s="64"/>
      <c r="AV119" s="126">
        <f t="shared" si="134"/>
        <v>0.29808224230130931</v>
      </c>
      <c r="AW119" s="29"/>
      <c r="AX119" s="29">
        <f t="shared" si="135"/>
        <v>0.13978311660264006</v>
      </c>
      <c r="AY119" s="29">
        <f t="shared" si="136"/>
        <v>0.46894144221225914</v>
      </c>
      <c r="AZ119" s="29">
        <f t="shared" si="137"/>
        <v>68.072771409597038</v>
      </c>
      <c r="BA119" s="29">
        <f t="shared" si="138"/>
        <v>87.734275937557953</v>
      </c>
      <c r="BB119" s="29">
        <f t="shared" si="139"/>
        <v>0.80753208408852239</v>
      </c>
      <c r="BC119" s="29">
        <f t="shared" si="140"/>
        <v>1.9279208000120184E-2</v>
      </c>
      <c r="BD119" s="29">
        <f t="shared" si="141"/>
        <v>0.34758388011102281</v>
      </c>
      <c r="BE119" s="29">
        <f t="shared" si="142"/>
        <v>0.12067410475681453</v>
      </c>
      <c r="BF119" s="29">
        <f t="shared" si="143"/>
        <v>0</v>
      </c>
      <c r="BG119" s="29">
        <f t="shared" si="144"/>
        <v>0.25729200782048606</v>
      </c>
      <c r="BH119" s="29">
        <f t="shared" si="145"/>
        <v>0.16816043539821746</v>
      </c>
      <c r="BI119" s="29">
        <f t="shared" si="146"/>
        <v>9.6807139203825818E-2</v>
      </c>
      <c r="BJ119" s="29">
        <f t="shared" si="147"/>
        <v>5.9450507452545763E-3</v>
      </c>
      <c r="BK119" s="29">
        <f t="shared" si="148"/>
        <v>0</v>
      </c>
      <c r="BL119" s="29">
        <f t="shared" si="149"/>
        <v>9.210635389103293E-4</v>
      </c>
      <c r="BM119" s="29">
        <f t="shared" si="150"/>
        <v>0</v>
      </c>
      <c r="BN119" s="29">
        <f t="shared" si="151"/>
        <v>1.824194973663174</v>
      </c>
      <c r="BO119" s="29">
        <f t="shared" si="152"/>
        <v>0.44267860384842178</v>
      </c>
      <c r="BP119" s="29">
        <f t="shared" si="153"/>
        <v>1.0568611512729652E-2</v>
      </c>
      <c r="BQ119" s="29">
        <f t="shared" si="154"/>
        <v>0.19054097019741156</v>
      </c>
      <c r="BR119" s="29">
        <f t="shared" si="155"/>
        <v>6.61519774470644E-2</v>
      </c>
      <c r="BS119" s="29">
        <f t="shared" si="156"/>
        <v>0</v>
      </c>
      <c r="BT119" s="29">
        <f t="shared" si="157"/>
        <v>0.14104413811853503</v>
      </c>
      <c r="BU119" s="29">
        <f t="shared" si="158"/>
        <v>9.2183367362609125E-2</v>
      </c>
      <c r="BV119" s="29">
        <f t="shared" si="159"/>
        <v>5.306841680932109E-2</v>
      </c>
      <c r="BW119" s="29">
        <f t="shared" si="160"/>
        <v>3.2589996305692551E-3</v>
      </c>
      <c r="BX119" s="29">
        <f t="shared" si="161"/>
        <v>0</v>
      </c>
      <c r="BY119" s="29">
        <f t="shared" si="162"/>
        <v>5.0491507333820659E-4</v>
      </c>
      <c r="BZ119" s="29">
        <f t="shared" si="163"/>
        <v>0</v>
      </c>
      <c r="CA119" s="29">
        <f t="shared" si="164"/>
        <v>1</v>
      </c>
      <c r="CB119" s="29">
        <f t="shared" si="165"/>
        <v>0.92536652669665787</v>
      </c>
      <c r="CC119" s="29">
        <f t="shared" si="166"/>
        <v>2.7541725714457402E-3</v>
      </c>
      <c r="CD119" s="29">
        <f t="shared" si="167"/>
        <v>3.0207628406939909E-2</v>
      </c>
      <c r="CE119" s="29">
        <f t="shared" si="168"/>
        <v>0.11065272581507216</v>
      </c>
      <c r="CF119" s="29">
        <f t="shared" si="169"/>
        <v>1.8325991189427314E-3</v>
      </c>
      <c r="CG119" s="29">
        <f t="shared" si="170"/>
        <v>0.79147686108712689</v>
      </c>
      <c r="CH119" s="29">
        <f t="shared" si="171"/>
        <v>3.3525092104840809E-2</v>
      </c>
      <c r="CI119" s="29">
        <f t="shared" si="172"/>
        <v>1.1294166240446346E-3</v>
      </c>
      <c r="CJ119" s="29">
        <f t="shared" si="173"/>
        <v>0</v>
      </c>
      <c r="CK119" s="29">
        <f t="shared" si="174"/>
        <v>0</v>
      </c>
      <c r="CL119" s="29">
        <f t="shared" si="175"/>
        <v>6.5790252779309236E-5</v>
      </c>
      <c r="CM119" s="29">
        <f t="shared" si="176"/>
        <v>1.8970108126778502</v>
      </c>
      <c r="CN119" s="29"/>
      <c r="CO119" s="29">
        <f t="shared" si="177"/>
        <v>0.84317846953835573</v>
      </c>
      <c r="CP119" s="29"/>
      <c r="CQ119" s="29">
        <f t="shared" si="178"/>
        <v>1.8507330533933157</v>
      </c>
      <c r="CR119" s="29">
        <f t="shared" si="179"/>
        <v>5.5083451428914803E-3</v>
      </c>
      <c r="CS119" s="29">
        <f t="shared" si="180"/>
        <v>9.0622885220819724E-2</v>
      </c>
      <c r="CT119" s="29">
        <f t="shared" si="181"/>
        <v>0.11065272581507216</v>
      </c>
      <c r="CU119" s="29">
        <f t="shared" si="182"/>
        <v>1.8325991189427314E-3</v>
      </c>
      <c r="CV119" s="29">
        <f t="shared" si="183"/>
        <v>0.79147686108712689</v>
      </c>
      <c r="CW119" s="29">
        <f t="shared" si="184"/>
        <v>3.3525092104840809E-2</v>
      </c>
      <c r="CX119" s="29">
        <f t="shared" si="185"/>
        <v>1.1294166240446346E-3</v>
      </c>
      <c r="CY119" s="29">
        <f t="shared" si="186"/>
        <v>0</v>
      </c>
      <c r="CZ119" s="29">
        <f t="shared" si="187"/>
        <v>0</v>
      </c>
      <c r="DA119" s="29">
        <f t="shared" si="188"/>
        <v>1.9737075833792771E-4</v>
      </c>
      <c r="DB119" s="29">
        <f t="shared" si="189"/>
        <v>2.8856783492653917</v>
      </c>
      <c r="DC119" s="29">
        <f t="shared" si="190"/>
        <v>2.07923381395831</v>
      </c>
      <c r="DD119" s="29">
        <f t="shared" si="191"/>
        <v>1.9240533726128461</v>
      </c>
      <c r="DE119" s="29">
        <f t="shared" si="192"/>
        <v>5.7265687400264919E-3</v>
      </c>
      <c r="DF119" s="29">
        <f t="shared" si="193"/>
        <v>0.12561744484639412</v>
      </c>
      <c r="DG119" s="29">
        <f t="shared" si="194"/>
        <v>1.9297799413528727</v>
      </c>
      <c r="DH119" s="29">
        <f t="shared" si="195"/>
        <v>7.5946627387153853E-2</v>
      </c>
      <c r="DI119" s="29">
        <f t="shared" si="196"/>
        <v>4.9670817459240263E-2</v>
      </c>
      <c r="DJ119" s="29">
        <f t="shared" si="197"/>
        <v>0.23007288912135562</v>
      </c>
      <c r="DK119" s="29">
        <f t="shared" si="198"/>
        <v>3.810402055535934E-3</v>
      </c>
      <c r="DL119" s="29">
        <f t="shared" si="199"/>
        <v>1.6456654525379384</v>
      </c>
      <c r="DM119" s="29">
        <f t="shared" si="200"/>
        <v>6.9706505120451775E-2</v>
      </c>
      <c r="DN119" s="29">
        <f t="shared" si="201"/>
        <v>4.6966424695204885E-3</v>
      </c>
      <c r="DO119" s="29">
        <f t="shared" si="202"/>
        <v>0</v>
      </c>
      <c r="DP119" s="29">
        <f t="shared" si="203"/>
        <v>0</v>
      </c>
      <c r="DQ119" s="29">
        <f t="shared" si="204"/>
        <v>2.7358663641520887E-4</v>
      </c>
      <c r="DR119" s="31">
        <f t="shared" si="205"/>
        <v>4.0096228641404839</v>
      </c>
      <c r="DS119" s="29"/>
      <c r="DT119" s="29">
        <f t="shared" si="206"/>
        <v>4.6966424695204885E-3</v>
      </c>
      <c r="DU119" s="29">
        <f t="shared" si="207"/>
        <v>5.7265687400264919E-3</v>
      </c>
      <c r="DV119" s="29">
        <f t="shared" si="208"/>
        <v>2.7358663641520887E-4</v>
      </c>
      <c r="DW119" s="31">
        <f t="shared" si="209"/>
        <v>4.4700588353304566E-2</v>
      </c>
      <c r="DX119" s="29">
        <f t="shared" si="210"/>
        <v>6.9706505120451775E-2</v>
      </c>
      <c r="DY119" s="29">
        <f t="shared" si="211"/>
        <v>0.8797075407505236</v>
      </c>
      <c r="DZ119" s="29">
        <f t="shared" si="212"/>
        <v>1.0048114320702421</v>
      </c>
      <c r="EA119" s="29">
        <f t="shared" si="213"/>
        <v>4.6498358081871425</v>
      </c>
      <c r="EB119" s="29">
        <f t="shared" si="214"/>
        <v>2.5970082540839479</v>
      </c>
      <c r="EC119" s="29"/>
      <c r="ED119" s="29"/>
      <c r="EE119" s="29">
        <f t="shared" si="215"/>
        <v>0.44267860384842178</v>
      </c>
      <c r="EF119" s="29">
        <f t="shared" si="216"/>
        <v>0.29937948292820854</v>
      </c>
      <c r="EG119" s="29">
        <f t="shared" si="217"/>
        <v>-0.81423590752539798</v>
      </c>
      <c r="EH119" s="29">
        <f t="shared" si="218"/>
        <v>3.0256399824346194</v>
      </c>
      <c r="EI119" s="29" t="e">
        <f>125.9*1000/8.3144+(#REF!*10^9-10^5)*6.5*(10^-6)/8.3144</f>
        <v>#REF!</v>
      </c>
      <c r="EJ119" s="29">
        <f t="shared" si="219"/>
        <v>10.171648739303063</v>
      </c>
      <c r="EK119" s="29" t="e">
        <f t="shared" si="220"/>
        <v>#REF!</v>
      </c>
      <c r="EL119" s="29" t="e">
        <f>#REF!</f>
        <v>#REF!</v>
      </c>
      <c r="EM119" s="29" t="e">
        <f>1/(0.000407-0.0000329*#REF!+0.00001202*P119+0.000056662*EA119-0.000306214*BT119-0.0006176*BW119+0.00018946*BT119/(BT119+BR119)+0.00025746*DJ119)</f>
        <v>#REF!</v>
      </c>
      <c r="EN119" s="29"/>
      <c r="EO119" s="29" t="e">
        <f t="shared" si="221"/>
        <v>#REF!</v>
      </c>
      <c r="EP119" s="29" t="e">
        <f>#REF!</f>
        <v>#REF!</v>
      </c>
      <c r="EQ119" s="31" t="e">
        <f t="shared" si="222"/>
        <v>#REF!</v>
      </c>
      <c r="ER119" s="31" t="e">
        <f>2064.1+31.52*DF119-12.28*DM119-289.6*DQ119+1.544*LN(DQ119)-177.24*(DF119-0.17145)^2-371.87*(DF119-0.17145)*(DM119-0.07365)+0.321067*#REF!-343.43*LN(#REF!)</f>
        <v>#REF!</v>
      </c>
      <c r="ES119" s="31" t="e">
        <f t="shared" si="223"/>
        <v>#REF!</v>
      </c>
      <c r="ET119" s="31">
        <f t="shared" si="224"/>
        <v>0.68072771409597055</v>
      </c>
      <c r="EU119" s="31" t="e">
        <f>(5573.8+587.9*#REF!-61*#REF!^2)/(5.3-0.633*LN(ET119)-3.97*EF119+0.06*EG119+24.7*BU119^2+0.081*P119+0.156*#REF!)</f>
        <v>#REF!</v>
      </c>
    </row>
    <row r="120" spans="4:151">
      <c r="D120">
        <v>49.09</v>
      </c>
      <c r="E120">
        <v>2.1800000000000002</v>
      </c>
      <c r="F120">
        <v>19.3</v>
      </c>
      <c r="G120">
        <v>8.24</v>
      </c>
      <c r="H120">
        <v>0</v>
      </c>
      <c r="I120">
        <v>7.29</v>
      </c>
      <c r="J120">
        <v>5.95</v>
      </c>
      <c r="K120">
        <v>7.04</v>
      </c>
      <c r="L120">
        <v>0.88</v>
      </c>
      <c r="M120" s="30">
        <v>0</v>
      </c>
      <c r="N120">
        <v>0.03</v>
      </c>
      <c r="O120">
        <v>0</v>
      </c>
      <c r="P120">
        <v>0</v>
      </c>
      <c r="S120">
        <v>55.6</v>
      </c>
      <c r="T120">
        <v>0.22</v>
      </c>
      <c r="U120">
        <v>3.08</v>
      </c>
      <c r="V120">
        <v>7.95</v>
      </c>
      <c r="W120">
        <v>0.13</v>
      </c>
      <c r="X120">
        <v>31.9</v>
      </c>
      <c r="Y120">
        <v>1.88</v>
      </c>
      <c r="Z120">
        <v>7.0000000000000007E-2</v>
      </c>
      <c r="AA120">
        <v>0</v>
      </c>
      <c r="AB120" s="30">
        <v>0</v>
      </c>
      <c r="AC120">
        <v>0.01</v>
      </c>
      <c r="AD120" s="30">
        <v>0</v>
      </c>
      <c r="AF120" s="29">
        <f t="shared" si="120"/>
        <v>0.31747231002899279</v>
      </c>
      <c r="AG120" s="29">
        <f t="shared" si="121"/>
        <v>9.6988470968822932E-2</v>
      </c>
      <c r="AH120" s="7" t="str">
        <f t="shared" si="122"/>
        <v/>
      </c>
      <c r="AI120" s="29" t="str">
        <f t="shared" si="123"/>
        <v/>
      </c>
      <c r="AJ120" s="40" t="e">
        <f t="shared" si="124"/>
        <v>#REF!</v>
      </c>
      <c r="AK120" s="41">
        <f t="shared" ca="1" si="125"/>
        <v>1232.1268722423374</v>
      </c>
      <c r="AL120" s="40">
        <f t="shared" ca="1" si="126"/>
        <v>1230.5499504510465</v>
      </c>
      <c r="AM120" s="94">
        <f t="shared" ca="1" si="127"/>
        <v>1232.1268722423374</v>
      </c>
      <c r="AN120" s="94">
        <f t="shared" ca="1" si="128"/>
        <v>0.9230812918361011</v>
      </c>
      <c r="AO120" s="90">
        <f t="shared" si="129"/>
        <v>0.99266706735751309</v>
      </c>
      <c r="AP120" s="90">
        <f t="shared" si="130"/>
        <v>0.41844145077720202</v>
      </c>
      <c r="AQ120" s="29"/>
      <c r="AR120" s="40" t="e">
        <f t="shared" si="131"/>
        <v>#REF!</v>
      </c>
      <c r="AS120" s="40">
        <f t="shared" ca="1" si="132"/>
        <v>0.9230812918361011</v>
      </c>
      <c r="AT120" s="40">
        <f t="shared" ca="1" si="133"/>
        <v>0.56582486000687238</v>
      </c>
      <c r="AU120" s="64"/>
      <c r="AV120" s="126">
        <f t="shared" si="134"/>
        <v>0.22048383906016986</v>
      </c>
      <c r="AW120" s="29"/>
      <c r="AX120" s="29">
        <f t="shared" si="135"/>
        <v>0.13978311660264006</v>
      </c>
      <c r="AY120" s="29">
        <f t="shared" si="136"/>
        <v>0.63398350282032856</v>
      </c>
      <c r="AZ120" s="29">
        <f t="shared" si="137"/>
        <v>61.196346010682532</v>
      </c>
      <c r="BA120" s="29">
        <f t="shared" si="138"/>
        <v>87.734275937557953</v>
      </c>
      <c r="BB120" s="29">
        <f t="shared" si="139"/>
        <v>0.81701875531544854</v>
      </c>
      <c r="BC120" s="29">
        <f t="shared" si="140"/>
        <v>2.7291346389780521E-2</v>
      </c>
      <c r="BD120" s="29">
        <f t="shared" si="141"/>
        <v>0.37857612224281834</v>
      </c>
      <c r="BE120" s="29">
        <f t="shared" si="142"/>
        <v>0.11468911455549617</v>
      </c>
      <c r="BF120" s="29">
        <f t="shared" si="143"/>
        <v>0</v>
      </c>
      <c r="BG120" s="29">
        <f t="shared" si="144"/>
        <v>0.18087355226724625</v>
      </c>
      <c r="BH120" s="29">
        <f t="shared" si="145"/>
        <v>0.10610335001266108</v>
      </c>
      <c r="BI120" s="29">
        <f t="shared" si="146"/>
        <v>0.2271740866649779</v>
      </c>
      <c r="BJ120" s="29">
        <f t="shared" si="147"/>
        <v>1.8684445199371524E-2</v>
      </c>
      <c r="BK120" s="29">
        <f t="shared" si="148"/>
        <v>0</v>
      </c>
      <c r="BL120" s="29">
        <f t="shared" si="149"/>
        <v>3.9474151667585536E-4</v>
      </c>
      <c r="BM120" s="29">
        <f t="shared" si="150"/>
        <v>0</v>
      </c>
      <c r="BN120" s="29">
        <f t="shared" si="151"/>
        <v>1.8708055141644762</v>
      </c>
      <c r="BO120" s="29">
        <f t="shared" si="152"/>
        <v>0.43672030530674311</v>
      </c>
      <c r="BP120" s="29">
        <f t="shared" si="153"/>
        <v>1.458801900205493E-2</v>
      </c>
      <c r="BQ120" s="29">
        <f t="shared" si="154"/>
        <v>0.20235995638055135</v>
      </c>
      <c r="BR120" s="29">
        <f t="shared" si="155"/>
        <v>6.1304669933431151E-2</v>
      </c>
      <c r="BS120" s="29">
        <f t="shared" si="156"/>
        <v>0</v>
      </c>
      <c r="BT120" s="29">
        <f t="shared" si="157"/>
        <v>9.6682178290471044E-2</v>
      </c>
      <c r="BU120" s="29">
        <f t="shared" si="158"/>
        <v>5.6715328883370372E-2</v>
      </c>
      <c r="BV120" s="29">
        <f t="shared" si="159"/>
        <v>0.12143116157450312</v>
      </c>
      <c r="BW120" s="29">
        <f t="shared" si="160"/>
        <v>9.987379798651181E-3</v>
      </c>
      <c r="BX120" s="29">
        <f t="shared" si="161"/>
        <v>0</v>
      </c>
      <c r="BY120" s="29">
        <f t="shared" si="162"/>
        <v>2.1100083022374005E-4</v>
      </c>
      <c r="BZ120" s="29">
        <f t="shared" si="163"/>
        <v>0</v>
      </c>
      <c r="CA120" s="29">
        <f t="shared" si="164"/>
        <v>1.0000000000000002</v>
      </c>
      <c r="CB120" s="29">
        <f t="shared" si="165"/>
        <v>0.92536652669665787</v>
      </c>
      <c r="CC120" s="29">
        <f t="shared" si="166"/>
        <v>2.7541725714457402E-3</v>
      </c>
      <c r="CD120" s="29">
        <f t="shared" si="167"/>
        <v>3.0207628406939909E-2</v>
      </c>
      <c r="CE120" s="29">
        <f t="shared" si="168"/>
        <v>0.11065272581507216</v>
      </c>
      <c r="CF120" s="29">
        <f t="shared" si="169"/>
        <v>1.8325991189427314E-3</v>
      </c>
      <c r="CG120" s="29">
        <f t="shared" si="170"/>
        <v>0.79147686108712689</v>
      </c>
      <c r="CH120" s="29">
        <f t="shared" si="171"/>
        <v>3.3525092104840809E-2</v>
      </c>
      <c r="CI120" s="29">
        <f t="shared" si="172"/>
        <v>1.1294166240446346E-3</v>
      </c>
      <c r="CJ120" s="29">
        <f t="shared" si="173"/>
        <v>0</v>
      </c>
      <c r="CK120" s="29">
        <f t="shared" si="174"/>
        <v>0</v>
      </c>
      <c r="CL120" s="29">
        <f t="shared" si="175"/>
        <v>6.5790252779309236E-5</v>
      </c>
      <c r="CM120" s="29">
        <f t="shared" si="176"/>
        <v>1.8970108126778502</v>
      </c>
      <c r="CN120" s="29"/>
      <c r="CO120" s="29">
        <f t="shared" si="177"/>
        <v>0.84317846953835573</v>
      </c>
      <c r="CP120" s="29"/>
      <c r="CQ120" s="29">
        <f t="shared" si="178"/>
        <v>1.8507330533933157</v>
      </c>
      <c r="CR120" s="29">
        <f t="shared" si="179"/>
        <v>5.5083451428914803E-3</v>
      </c>
      <c r="CS120" s="29">
        <f t="shared" si="180"/>
        <v>9.0622885220819724E-2</v>
      </c>
      <c r="CT120" s="29">
        <f t="shared" si="181"/>
        <v>0.11065272581507216</v>
      </c>
      <c r="CU120" s="29">
        <f t="shared" si="182"/>
        <v>1.8325991189427314E-3</v>
      </c>
      <c r="CV120" s="29">
        <f t="shared" si="183"/>
        <v>0.79147686108712689</v>
      </c>
      <c r="CW120" s="29">
        <f t="shared" si="184"/>
        <v>3.3525092104840809E-2</v>
      </c>
      <c r="CX120" s="29">
        <f t="shared" si="185"/>
        <v>1.1294166240446346E-3</v>
      </c>
      <c r="CY120" s="29">
        <f t="shared" si="186"/>
        <v>0</v>
      </c>
      <c r="CZ120" s="29">
        <f t="shared" si="187"/>
        <v>0</v>
      </c>
      <c r="DA120" s="29">
        <f t="shared" si="188"/>
        <v>1.9737075833792771E-4</v>
      </c>
      <c r="DB120" s="29">
        <f t="shared" si="189"/>
        <v>2.8856783492653917</v>
      </c>
      <c r="DC120" s="29">
        <f t="shared" si="190"/>
        <v>2.07923381395831</v>
      </c>
      <c r="DD120" s="29">
        <f t="shared" si="191"/>
        <v>1.9240533726128461</v>
      </c>
      <c r="DE120" s="29">
        <f t="shared" si="192"/>
        <v>5.7265687400264919E-3</v>
      </c>
      <c r="DF120" s="29">
        <f t="shared" si="193"/>
        <v>0.12561744484639412</v>
      </c>
      <c r="DG120" s="29">
        <f t="shared" si="194"/>
        <v>1.9297799413528727</v>
      </c>
      <c r="DH120" s="29">
        <f t="shared" si="195"/>
        <v>7.5946627387153853E-2</v>
      </c>
      <c r="DI120" s="29">
        <f t="shared" si="196"/>
        <v>4.9670817459240263E-2</v>
      </c>
      <c r="DJ120" s="29">
        <f t="shared" si="197"/>
        <v>0.23007288912135562</v>
      </c>
      <c r="DK120" s="29">
        <f t="shared" si="198"/>
        <v>3.810402055535934E-3</v>
      </c>
      <c r="DL120" s="29">
        <f t="shared" si="199"/>
        <v>1.6456654525379384</v>
      </c>
      <c r="DM120" s="29">
        <f t="shared" si="200"/>
        <v>6.9706505120451775E-2</v>
      </c>
      <c r="DN120" s="29">
        <f t="shared" si="201"/>
        <v>4.6966424695204885E-3</v>
      </c>
      <c r="DO120" s="29">
        <f t="shared" si="202"/>
        <v>0</v>
      </c>
      <c r="DP120" s="29">
        <f t="shared" si="203"/>
        <v>0</v>
      </c>
      <c r="DQ120" s="29">
        <f t="shared" si="204"/>
        <v>2.7358663641520887E-4</v>
      </c>
      <c r="DR120" s="31">
        <f t="shared" si="205"/>
        <v>4.0096228641404839</v>
      </c>
      <c r="DS120" s="29"/>
      <c r="DT120" s="29">
        <f t="shared" si="206"/>
        <v>4.6966424695204885E-3</v>
      </c>
      <c r="DU120" s="29">
        <f t="shared" si="207"/>
        <v>5.7265687400264919E-3</v>
      </c>
      <c r="DV120" s="29">
        <f t="shared" si="208"/>
        <v>2.7358663641520887E-4</v>
      </c>
      <c r="DW120" s="31">
        <f t="shared" si="209"/>
        <v>4.4700588353304566E-2</v>
      </c>
      <c r="DX120" s="29">
        <f t="shared" si="210"/>
        <v>6.9706505120451775E-2</v>
      </c>
      <c r="DY120" s="29">
        <f t="shared" si="211"/>
        <v>0.8797075407505236</v>
      </c>
      <c r="DZ120" s="29">
        <f t="shared" si="212"/>
        <v>1.0048114320702421</v>
      </c>
      <c r="EA120" s="29">
        <f t="shared" si="213"/>
        <v>5.2192458550516543</v>
      </c>
      <c r="EB120" s="29">
        <f t="shared" si="214"/>
        <v>2.7613516059688332</v>
      </c>
      <c r="EC120" s="29"/>
      <c r="ED120" s="29"/>
      <c r="EE120" s="29">
        <f t="shared" si="215"/>
        <v>0.43672030530674311</v>
      </c>
      <c r="EF120" s="29">
        <f t="shared" si="216"/>
        <v>0.21470217710727257</v>
      </c>
      <c r="EG120" s="29">
        <f t="shared" si="217"/>
        <v>-0.89421079063030506</v>
      </c>
      <c r="EH120" s="29">
        <f t="shared" si="218"/>
        <v>4.2508668124116804</v>
      </c>
      <c r="EI120" s="29" t="e">
        <f>125.9*1000/8.3144+(#REF!*10^9-10^5)*6.5*(10^-6)/8.3144</f>
        <v>#REF!</v>
      </c>
      <c r="EJ120" s="29">
        <f t="shared" si="219"/>
        <v>10.266703996755197</v>
      </c>
      <c r="EK120" s="29" t="e">
        <f t="shared" si="220"/>
        <v>#REF!</v>
      </c>
      <c r="EL120" s="29" t="e">
        <f>#REF!</f>
        <v>#REF!</v>
      </c>
      <c r="EM120" s="29" t="e">
        <f>1/(0.000407-0.0000329*#REF!+0.00001202*P120+0.000056662*EA120-0.000306214*BT120-0.0006176*BW120+0.00018946*BT120/(BT120+BR120)+0.00025746*DJ120)</f>
        <v>#REF!</v>
      </c>
      <c r="EN120" s="29"/>
      <c r="EO120" s="29" t="e">
        <f t="shared" si="221"/>
        <v>#REF!</v>
      </c>
      <c r="EP120" s="29" t="e">
        <f>#REF!</f>
        <v>#REF!</v>
      </c>
      <c r="EQ120" s="31" t="e">
        <f t="shared" si="222"/>
        <v>#REF!</v>
      </c>
      <c r="ER120" s="31" t="e">
        <f>2064.1+31.52*DF120-12.28*DM120-289.6*DQ120+1.544*LN(DQ120)-177.24*(DF120-0.17145)^2-371.87*(DF120-0.17145)*(DM120-0.07365)+0.321067*#REF!-343.43*LN(#REF!)</f>
        <v>#REF!</v>
      </c>
      <c r="ES120" s="31" t="e">
        <f t="shared" si="223"/>
        <v>#REF!</v>
      </c>
      <c r="ET120" s="31">
        <f t="shared" si="224"/>
        <v>0.61196346010682534</v>
      </c>
      <c r="EU120" s="31" t="e">
        <f>(5573.8+587.9*#REF!-61*#REF!^2)/(5.3-0.633*LN(ET120)-3.97*EF120+0.06*EG120+24.7*BU120^2+0.081*P120+0.156*#REF!)</f>
        <v>#REF!</v>
      </c>
    </row>
    <row r="121" spans="4:151">
      <c r="D121">
        <v>48.5</v>
      </c>
      <c r="E121">
        <v>1.72</v>
      </c>
      <c r="F121">
        <v>10.93</v>
      </c>
      <c r="G121">
        <v>11.78</v>
      </c>
      <c r="H121">
        <v>0.09</v>
      </c>
      <c r="I121">
        <v>16.059999999999999</v>
      </c>
      <c r="J121">
        <v>8.5500000000000007</v>
      </c>
      <c r="K121">
        <v>1.59</v>
      </c>
      <c r="L121">
        <v>0.22</v>
      </c>
      <c r="M121" s="30">
        <v>0</v>
      </c>
      <c r="N121">
        <v>0.01</v>
      </c>
      <c r="O121">
        <v>0.23</v>
      </c>
      <c r="P121">
        <v>0</v>
      </c>
      <c r="S121">
        <v>55.6</v>
      </c>
      <c r="T121">
        <v>0.22</v>
      </c>
      <c r="U121">
        <v>3.08</v>
      </c>
      <c r="V121">
        <v>7.95</v>
      </c>
      <c r="W121">
        <v>0.13</v>
      </c>
      <c r="X121">
        <v>31.9</v>
      </c>
      <c r="Y121">
        <v>1.88</v>
      </c>
      <c r="Z121">
        <v>7.0000000000000007E-2</v>
      </c>
      <c r="AA121">
        <v>0</v>
      </c>
      <c r="AB121" s="30">
        <v>0</v>
      </c>
      <c r="AC121">
        <v>0.01</v>
      </c>
      <c r="AD121" s="30">
        <v>0</v>
      </c>
      <c r="AF121" s="29">
        <f t="shared" si="120"/>
        <v>0.31481201105974066</v>
      </c>
      <c r="AG121" s="29">
        <f t="shared" si="121"/>
        <v>2.4951468830195556E-2</v>
      </c>
      <c r="AH121" s="7">
        <f t="shared" ca="1" si="122"/>
        <v>19.454436310881356</v>
      </c>
      <c r="AI121" s="29">
        <f t="shared" ca="1" si="123"/>
        <v>1732.8553002841591</v>
      </c>
      <c r="AJ121" s="40" t="e">
        <f t="shared" si="124"/>
        <v>#REF!</v>
      </c>
      <c r="AK121" s="41">
        <f t="shared" ca="1" si="125"/>
        <v>1459.7053002841592</v>
      </c>
      <c r="AL121" s="40">
        <f t="shared" ca="1" si="126"/>
        <v>1474.0541343764676</v>
      </c>
      <c r="AM121" s="94">
        <f t="shared" ca="1" si="127"/>
        <v>1459.7053002841592</v>
      </c>
      <c r="AN121" s="94">
        <f t="shared" ca="1" si="128"/>
        <v>1.9454436310881356</v>
      </c>
      <c r="AO121" s="90">
        <f t="shared" si="129"/>
        <v>1.6471695324794147</v>
      </c>
      <c r="AP121" s="90">
        <f t="shared" si="130"/>
        <v>0.80718426349496808</v>
      </c>
      <c r="AQ121" s="29"/>
      <c r="AR121" s="40" t="e">
        <f t="shared" si="131"/>
        <v>#REF!</v>
      </c>
      <c r="AS121" s="40">
        <f t="shared" ca="1" si="132"/>
        <v>1.9454436310881356</v>
      </c>
      <c r="AT121" s="40">
        <f t="shared" ca="1" si="133"/>
        <v>2.0507121996054893</v>
      </c>
      <c r="AU121" s="64"/>
      <c r="AV121" s="126">
        <f t="shared" si="134"/>
        <v>0.33976347988993622</v>
      </c>
      <c r="AW121" s="29"/>
      <c r="AX121" s="29">
        <f t="shared" si="135"/>
        <v>0.13978311660264006</v>
      </c>
      <c r="AY121" s="29">
        <f t="shared" si="136"/>
        <v>0.41141301192206337</v>
      </c>
      <c r="AZ121" s="29">
        <f t="shared" si="137"/>
        <v>70.847693851391796</v>
      </c>
      <c r="BA121" s="29">
        <f t="shared" si="138"/>
        <v>87.734275937557953</v>
      </c>
      <c r="BB121" s="29">
        <f t="shared" si="139"/>
        <v>0.80719921843143716</v>
      </c>
      <c r="BC121" s="29">
        <f t="shared" si="140"/>
        <v>2.1532621922212152E-2</v>
      </c>
      <c r="BD121" s="29">
        <f t="shared" si="141"/>
        <v>0.21439570031678779</v>
      </c>
      <c r="BE121" s="29">
        <f t="shared" si="142"/>
        <v>0.16396089435239622</v>
      </c>
      <c r="BF121" s="29">
        <f t="shared" si="143"/>
        <v>1.2687224669603525E-3</v>
      </c>
      <c r="BG121" s="29">
        <f t="shared" si="144"/>
        <v>0.39846766109903631</v>
      </c>
      <c r="BH121" s="29">
        <f t="shared" si="145"/>
        <v>0.15246783909382391</v>
      </c>
      <c r="BI121" s="29">
        <f t="shared" si="146"/>
        <v>5.1307783778027687E-2</v>
      </c>
      <c r="BJ121" s="29">
        <f t="shared" si="147"/>
        <v>4.6711112998428809E-3</v>
      </c>
      <c r="BK121" s="29">
        <f t="shared" si="148"/>
        <v>0</v>
      </c>
      <c r="BL121" s="29">
        <f t="shared" si="149"/>
        <v>1.3158050555861847E-4</v>
      </c>
      <c r="BM121" s="29">
        <f t="shared" si="150"/>
        <v>3.2408744724772257E-3</v>
      </c>
      <c r="BN121" s="29">
        <f t="shared" si="151"/>
        <v>1.8186440077385602</v>
      </c>
      <c r="BO121" s="29">
        <f t="shared" si="152"/>
        <v>0.44384674240626665</v>
      </c>
      <c r="BP121" s="29">
        <f t="shared" si="153"/>
        <v>1.1839932296033816E-2</v>
      </c>
      <c r="BQ121" s="29">
        <f t="shared" si="154"/>
        <v>0.11788766762736796</v>
      </c>
      <c r="BR121" s="29">
        <f t="shared" si="155"/>
        <v>9.0155573963195595E-2</v>
      </c>
      <c r="BS121" s="29">
        <f t="shared" si="156"/>
        <v>6.976200188501862E-4</v>
      </c>
      <c r="BT121" s="29">
        <f t="shared" si="157"/>
        <v>0.21910151706629008</v>
      </c>
      <c r="BU121" s="29">
        <f t="shared" si="158"/>
        <v>8.3836000033571154E-2</v>
      </c>
      <c r="BV121" s="29">
        <f t="shared" si="159"/>
        <v>2.8212109439619069E-2</v>
      </c>
      <c r="BW121" s="29">
        <f t="shared" si="160"/>
        <v>2.5684583018813533E-3</v>
      </c>
      <c r="BX121" s="29">
        <f t="shared" si="161"/>
        <v>0</v>
      </c>
      <c r="BY121" s="29">
        <f t="shared" si="162"/>
        <v>7.2350886154039373E-5</v>
      </c>
      <c r="BZ121" s="29">
        <f t="shared" si="163"/>
        <v>1.7820279607701644E-3</v>
      </c>
      <c r="CA121" s="29">
        <f t="shared" si="164"/>
        <v>1.0000000000000002</v>
      </c>
      <c r="CB121" s="29">
        <f t="shared" si="165"/>
        <v>0.92536652669665787</v>
      </c>
      <c r="CC121" s="29">
        <f t="shared" si="166"/>
        <v>2.7541725714457402E-3</v>
      </c>
      <c r="CD121" s="29">
        <f t="shared" si="167"/>
        <v>3.0207628406939909E-2</v>
      </c>
      <c r="CE121" s="29">
        <f t="shared" si="168"/>
        <v>0.11065272581507216</v>
      </c>
      <c r="CF121" s="29">
        <f t="shared" si="169"/>
        <v>1.8325991189427314E-3</v>
      </c>
      <c r="CG121" s="29">
        <f t="shared" si="170"/>
        <v>0.79147686108712689</v>
      </c>
      <c r="CH121" s="29">
        <f t="shared" si="171"/>
        <v>3.3525092104840809E-2</v>
      </c>
      <c r="CI121" s="29">
        <f t="shared" si="172"/>
        <v>1.1294166240446346E-3</v>
      </c>
      <c r="CJ121" s="29">
        <f t="shared" si="173"/>
        <v>0</v>
      </c>
      <c r="CK121" s="29">
        <f t="shared" si="174"/>
        <v>0</v>
      </c>
      <c r="CL121" s="29">
        <f t="shared" si="175"/>
        <v>6.5790252779309236E-5</v>
      </c>
      <c r="CM121" s="29">
        <f t="shared" si="176"/>
        <v>1.8970108126778502</v>
      </c>
      <c r="CN121" s="29"/>
      <c r="CO121" s="29">
        <f t="shared" si="177"/>
        <v>0.84317846953835573</v>
      </c>
      <c r="CP121" s="29"/>
      <c r="CQ121" s="29">
        <f t="shared" si="178"/>
        <v>1.8507330533933157</v>
      </c>
      <c r="CR121" s="29">
        <f t="shared" si="179"/>
        <v>5.5083451428914803E-3</v>
      </c>
      <c r="CS121" s="29">
        <f t="shared" si="180"/>
        <v>9.0622885220819724E-2</v>
      </c>
      <c r="CT121" s="29">
        <f t="shared" si="181"/>
        <v>0.11065272581507216</v>
      </c>
      <c r="CU121" s="29">
        <f t="shared" si="182"/>
        <v>1.8325991189427314E-3</v>
      </c>
      <c r="CV121" s="29">
        <f t="shared" si="183"/>
        <v>0.79147686108712689</v>
      </c>
      <c r="CW121" s="29">
        <f t="shared" si="184"/>
        <v>3.3525092104840809E-2</v>
      </c>
      <c r="CX121" s="29">
        <f t="shared" si="185"/>
        <v>1.1294166240446346E-3</v>
      </c>
      <c r="CY121" s="29">
        <f t="shared" si="186"/>
        <v>0</v>
      </c>
      <c r="CZ121" s="29">
        <f t="shared" si="187"/>
        <v>0</v>
      </c>
      <c r="DA121" s="29">
        <f t="shared" si="188"/>
        <v>1.9737075833792771E-4</v>
      </c>
      <c r="DB121" s="29">
        <f t="shared" si="189"/>
        <v>2.8856783492653917</v>
      </c>
      <c r="DC121" s="29">
        <f t="shared" si="190"/>
        <v>2.07923381395831</v>
      </c>
      <c r="DD121" s="29">
        <f t="shared" si="191"/>
        <v>1.9240533726128461</v>
      </c>
      <c r="DE121" s="29">
        <f t="shared" si="192"/>
        <v>5.7265687400264919E-3</v>
      </c>
      <c r="DF121" s="29">
        <f t="shared" si="193"/>
        <v>0.12561744484639412</v>
      </c>
      <c r="DG121" s="29">
        <f t="shared" si="194"/>
        <v>1.9297799413528727</v>
      </c>
      <c r="DH121" s="29">
        <f t="shared" si="195"/>
        <v>7.5946627387153853E-2</v>
      </c>
      <c r="DI121" s="29">
        <f t="shared" si="196"/>
        <v>4.9670817459240263E-2</v>
      </c>
      <c r="DJ121" s="29">
        <f t="shared" si="197"/>
        <v>0.23007288912135562</v>
      </c>
      <c r="DK121" s="29">
        <f t="shared" si="198"/>
        <v>3.810402055535934E-3</v>
      </c>
      <c r="DL121" s="29">
        <f t="shared" si="199"/>
        <v>1.6456654525379384</v>
      </c>
      <c r="DM121" s="29">
        <f t="shared" si="200"/>
        <v>6.9706505120451775E-2</v>
      </c>
      <c r="DN121" s="29">
        <f t="shared" si="201"/>
        <v>4.6966424695204885E-3</v>
      </c>
      <c r="DO121" s="29">
        <f t="shared" si="202"/>
        <v>0</v>
      </c>
      <c r="DP121" s="29">
        <f t="shared" si="203"/>
        <v>0</v>
      </c>
      <c r="DQ121" s="29">
        <f t="shared" si="204"/>
        <v>2.7358663641520887E-4</v>
      </c>
      <c r="DR121" s="31">
        <f t="shared" si="205"/>
        <v>4.0096228641404839</v>
      </c>
      <c r="DS121" s="29"/>
      <c r="DT121" s="29">
        <f t="shared" si="206"/>
        <v>4.6966424695204885E-3</v>
      </c>
      <c r="DU121" s="29">
        <f t="shared" si="207"/>
        <v>5.7265687400264919E-3</v>
      </c>
      <c r="DV121" s="29">
        <f t="shared" si="208"/>
        <v>2.7358663641520887E-4</v>
      </c>
      <c r="DW121" s="31">
        <f t="shared" si="209"/>
        <v>4.4700588353304566E-2</v>
      </c>
      <c r="DX121" s="29">
        <f t="shared" si="210"/>
        <v>6.9706505120451775E-2</v>
      </c>
      <c r="DY121" s="29">
        <f t="shared" si="211"/>
        <v>0.8797075407505236</v>
      </c>
      <c r="DZ121" s="29">
        <f t="shared" si="212"/>
        <v>1.0048114320702421</v>
      </c>
      <c r="EA121" s="29">
        <f t="shared" si="213"/>
        <v>3.8390443061270614</v>
      </c>
      <c r="EB121" s="29">
        <f t="shared" si="214"/>
        <v>3.151882575655427</v>
      </c>
      <c r="EC121" s="29"/>
      <c r="ED121" s="29"/>
      <c r="EE121" s="29">
        <f t="shared" si="215"/>
        <v>0.44384674240626665</v>
      </c>
      <c r="EF121" s="29">
        <f t="shared" si="216"/>
        <v>0.39379071108190705</v>
      </c>
      <c r="EG121" s="29">
        <f t="shared" si="217"/>
        <v>-0.52239962298882758</v>
      </c>
      <c r="EH121" s="29">
        <f t="shared" si="218"/>
        <v>1.9898873653444311</v>
      </c>
      <c r="EI121" s="29" t="e">
        <f>125.9*1000/8.3144+(#REF!*10^9-10^5)*6.5*(10^-6)/8.3144</f>
        <v>#REF!</v>
      </c>
      <c r="EJ121" s="29">
        <f t="shared" si="219"/>
        <v>9.5899385326328908</v>
      </c>
      <c r="EK121" s="29" t="e">
        <f t="shared" si="220"/>
        <v>#REF!</v>
      </c>
      <c r="EL121" s="29" t="e">
        <f>#REF!</f>
        <v>#REF!</v>
      </c>
      <c r="EM121" s="29" t="e">
        <f>1/(0.000407-0.0000329*#REF!+0.00001202*P121+0.000056662*EA121-0.000306214*BT121-0.0006176*BW121+0.00018946*BT121/(BT121+BR121)+0.00025746*DJ121)</f>
        <v>#REF!</v>
      </c>
      <c r="EN121" s="29"/>
      <c r="EO121" s="29" t="e">
        <f t="shared" si="221"/>
        <v>#REF!</v>
      </c>
      <c r="EP121" s="29" t="e">
        <f>#REF!</f>
        <v>#REF!</v>
      </c>
      <c r="EQ121" s="31" t="e">
        <f t="shared" si="222"/>
        <v>#REF!</v>
      </c>
      <c r="ER121" s="31" t="e">
        <f>2064.1+31.52*DF121-12.28*DM121-289.6*DQ121+1.544*LN(DQ121)-177.24*(DF121-0.17145)^2-371.87*(DF121-0.17145)*(DM121-0.07365)+0.321067*#REF!-343.43*LN(#REF!)</f>
        <v>#REF!</v>
      </c>
      <c r="ES121" s="31" t="e">
        <f t="shared" si="223"/>
        <v>#REF!</v>
      </c>
      <c r="ET121" s="31">
        <f t="shared" si="224"/>
        <v>0.70847693851391802</v>
      </c>
      <c r="EU121" s="31" t="e">
        <f>(5573.8+587.9*#REF!-61*#REF!^2)/(5.3-0.633*LN(ET121)-3.97*EF121+0.06*EG121+24.7*BU121^2+0.081*P121+0.156*#REF!)</f>
        <v>#REF!</v>
      </c>
    </row>
    <row r="122" spans="4:151">
      <c r="D122">
        <v>45.3</v>
      </c>
      <c r="E122">
        <v>3.6</v>
      </c>
      <c r="F122">
        <v>14.48</v>
      </c>
      <c r="G122">
        <v>13.8</v>
      </c>
      <c r="H122">
        <v>0.15</v>
      </c>
      <c r="I122">
        <v>9.8000000000000007</v>
      </c>
      <c r="J122">
        <v>9</v>
      </c>
      <c r="K122">
        <v>2.8</v>
      </c>
      <c r="L122">
        <v>0.59</v>
      </c>
      <c r="M122" s="30">
        <v>0</v>
      </c>
      <c r="N122">
        <v>0</v>
      </c>
      <c r="O122">
        <v>0.48</v>
      </c>
      <c r="P122">
        <v>0</v>
      </c>
      <c r="S122">
        <v>55.6</v>
      </c>
      <c r="T122">
        <v>0.22</v>
      </c>
      <c r="U122">
        <v>3.08</v>
      </c>
      <c r="V122">
        <v>7.95</v>
      </c>
      <c r="W122">
        <v>0.13</v>
      </c>
      <c r="X122">
        <v>31.9</v>
      </c>
      <c r="Y122">
        <v>1.88</v>
      </c>
      <c r="Z122">
        <v>7.0000000000000007E-2</v>
      </c>
      <c r="AA122">
        <v>0</v>
      </c>
      <c r="AB122" s="30">
        <v>0</v>
      </c>
      <c r="AC122">
        <v>0.01</v>
      </c>
      <c r="AD122" s="30">
        <v>0</v>
      </c>
      <c r="AF122" s="29">
        <f t="shared" si="120"/>
        <v>0.323312888001273</v>
      </c>
      <c r="AG122" s="29">
        <f t="shared" si="121"/>
        <v>0.14633319602907724</v>
      </c>
      <c r="AH122" s="7" t="str">
        <f t="shared" si="122"/>
        <v/>
      </c>
      <c r="AI122" s="29" t="str">
        <f t="shared" si="123"/>
        <v/>
      </c>
      <c r="AJ122" s="40" t="e">
        <f t="shared" si="124"/>
        <v>#REF!</v>
      </c>
      <c r="AK122" s="41">
        <f t="shared" ca="1" si="125"/>
        <v>1363.1112769037493</v>
      </c>
      <c r="AL122" s="40">
        <f t="shared" ca="1" si="126"/>
        <v>1327.5407423538741</v>
      </c>
      <c r="AM122" s="94">
        <f t="shared" ca="1" si="127"/>
        <v>1363.1112769037493</v>
      </c>
      <c r="AN122" s="94">
        <f t="shared" ca="1" si="128"/>
        <v>1.3036984425880302</v>
      </c>
      <c r="AO122" s="90">
        <f t="shared" si="129"/>
        <v>0.96573764088397773</v>
      </c>
      <c r="AP122" s="90">
        <f t="shared" si="130"/>
        <v>0.58742154696132587</v>
      </c>
      <c r="AQ122" s="29"/>
      <c r="AR122" s="40" t="e">
        <f t="shared" si="131"/>
        <v>#REF!</v>
      </c>
      <c r="AS122" s="40">
        <f t="shared" ca="1" si="132"/>
        <v>1.3036984425880302</v>
      </c>
      <c r="AT122" s="40">
        <f t="shared" ca="1" si="133"/>
        <v>1.301124446001662</v>
      </c>
      <c r="AU122" s="64"/>
      <c r="AV122" s="126">
        <f t="shared" si="134"/>
        <v>0.17697969197219576</v>
      </c>
      <c r="AW122" s="29"/>
      <c r="AX122" s="29">
        <f t="shared" si="135"/>
        <v>0.13978311660264006</v>
      </c>
      <c r="AY122" s="29">
        <f t="shared" si="136"/>
        <v>0.78982574240552161</v>
      </c>
      <c r="AZ122" s="29">
        <f t="shared" si="137"/>
        <v>55.867433750295881</v>
      </c>
      <c r="BA122" s="29">
        <f t="shared" si="138"/>
        <v>87.734275937557953</v>
      </c>
      <c r="BB122" s="29">
        <f t="shared" si="139"/>
        <v>0.75394071329781653</v>
      </c>
      <c r="BC122" s="29">
        <f t="shared" si="140"/>
        <v>4.5068278441839388E-2</v>
      </c>
      <c r="BD122" s="29">
        <f t="shared" si="141"/>
        <v>0.28403016839772072</v>
      </c>
      <c r="BE122" s="29">
        <f t="shared" si="142"/>
        <v>0.19207642971672903</v>
      </c>
      <c r="BF122" s="29">
        <f t="shared" si="143"/>
        <v>2.1145374449339205E-3</v>
      </c>
      <c r="BG122" s="29">
        <f t="shared" si="144"/>
        <v>0.24314963130576314</v>
      </c>
      <c r="BH122" s="29">
        <f t="shared" si="145"/>
        <v>0.16049246220402516</v>
      </c>
      <c r="BI122" s="29">
        <f t="shared" si="146"/>
        <v>9.0353329923570758E-2</v>
      </c>
      <c r="BJ122" s="29">
        <f t="shared" si="147"/>
        <v>1.2527071213214998E-2</v>
      </c>
      <c r="BK122" s="29">
        <f t="shared" si="148"/>
        <v>0</v>
      </c>
      <c r="BL122" s="29">
        <f t="shared" si="149"/>
        <v>0</v>
      </c>
      <c r="BM122" s="29">
        <f t="shared" si="150"/>
        <v>6.7635641164742093E-3</v>
      </c>
      <c r="BN122" s="29">
        <f t="shared" si="151"/>
        <v>1.7905161860620877</v>
      </c>
      <c r="BO122" s="29">
        <f t="shared" si="152"/>
        <v>0.42107450307722211</v>
      </c>
      <c r="BP122" s="29">
        <f t="shared" si="153"/>
        <v>2.5170550700777974E-2</v>
      </c>
      <c r="BQ122" s="29">
        <f t="shared" si="154"/>
        <v>0.15863032716972697</v>
      </c>
      <c r="BR122" s="29">
        <f t="shared" si="155"/>
        <v>0.10727433307328316</v>
      </c>
      <c r="BS122" s="29">
        <f t="shared" si="156"/>
        <v>1.1809652777194147E-3</v>
      </c>
      <c r="BT122" s="29">
        <f t="shared" si="157"/>
        <v>0.13579862231825238</v>
      </c>
      <c r="BU122" s="29">
        <f t="shared" si="158"/>
        <v>8.9634745250194534E-2</v>
      </c>
      <c r="BV122" s="29">
        <f t="shared" si="159"/>
        <v>5.0462168746034264E-2</v>
      </c>
      <c r="BW122" s="29">
        <f t="shared" si="160"/>
        <v>6.9963462551913573E-3</v>
      </c>
      <c r="BX122" s="29">
        <f t="shared" si="161"/>
        <v>0</v>
      </c>
      <c r="BY122" s="29">
        <f t="shared" si="162"/>
        <v>0</v>
      </c>
      <c r="BZ122" s="29">
        <f t="shared" si="163"/>
        <v>3.7774381315979215E-3</v>
      </c>
      <c r="CA122" s="29">
        <f t="shared" si="164"/>
        <v>1</v>
      </c>
      <c r="CB122" s="29">
        <f t="shared" si="165"/>
        <v>0.92536652669665787</v>
      </c>
      <c r="CC122" s="29">
        <f t="shared" si="166"/>
        <v>2.7541725714457402E-3</v>
      </c>
      <c r="CD122" s="29">
        <f t="shared" si="167"/>
        <v>3.0207628406939909E-2</v>
      </c>
      <c r="CE122" s="29">
        <f t="shared" si="168"/>
        <v>0.11065272581507216</v>
      </c>
      <c r="CF122" s="29">
        <f t="shared" si="169"/>
        <v>1.8325991189427314E-3</v>
      </c>
      <c r="CG122" s="29">
        <f t="shared" si="170"/>
        <v>0.79147686108712689</v>
      </c>
      <c r="CH122" s="29">
        <f t="shared" si="171"/>
        <v>3.3525092104840809E-2</v>
      </c>
      <c r="CI122" s="29">
        <f t="shared" si="172"/>
        <v>1.1294166240446346E-3</v>
      </c>
      <c r="CJ122" s="29">
        <f t="shared" si="173"/>
        <v>0</v>
      </c>
      <c r="CK122" s="29">
        <f t="shared" si="174"/>
        <v>0</v>
      </c>
      <c r="CL122" s="29">
        <f t="shared" si="175"/>
        <v>6.5790252779309236E-5</v>
      </c>
      <c r="CM122" s="29">
        <f t="shared" si="176"/>
        <v>1.8970108126778502</v>
      </c>
      <c r="CN122" s="29"/>
      <c r="CO122" s="29">
        <f t="shared" si="177"/>
        <v>0.84317846953835573</v>
      </c>
      <c r="CP122" s="29"/>
      <c r="CQ122" s="29">
        <f t="shared" si="178"/>
        <v>1.8507330533933157</v>
      </c>
      <c r="CR122" s="29">
        <f t="shared" si="179"/>
        <v>5.5083451428914803E-3</v>
      </c>
      <c r="CS122" s="29">
        <f t="shared" si="180"/>
        <v>9.0622885220819724E-2</v>
      </c>
      <c r="CT122" s="29">
        <f t="shared" si="181"/>
        <v>0.11065272581507216</v>
      </c>
      <c r="CU122" s="29">
        <f t="shared" si="182"/>
        <v>1.8325991189427314E-3</v>
      </c>
      <c r="CV122" s="29">
        <f t="shared" si="183"/>
        <v>0.79147686108712689</v>
      </c>
      <c r="CW122" s="29">
        <f t="shared" si="184"/>
        <v>3.3525092104840809E-2</v>
      </c>
      <c r="CX122" s="29">
        <f t="shared" si="185"/>
        <v>1.1294166240446346E-3</v>
      </c>
      <c r="CY122" s="29">
        <f t="shared" si="186"/>
        <v>0</v>
      </c>
      <c r="CZ122" s="29">
        <f t="shared" si="187"/>
        <v>0</v>
      </c>
      <c r="DA122" s="29">
        <f t="shared" si="188"/>
        <v>1.9737075833792771E-4</v>
      </c>
      <c r="DB122" s="29">
        <f t="shared" si="189"/>
        <v>2.8856783492653917</v>
      </c>
      <c r="DC122" s="29">
        <f t="shared" si="190"/>
        <v>2.07923381395831</v>
      </c>
      <c r="DD122" s="29">
        <f t="shared" si="191"/>
        <v>1.9240533726128461</v>
      </c>
      <c r="DE122" s="29">
        <f t="shared" si="192"/>
        <v>5.7265687400264919E-3</v>
      </c>
      <c r="DF122" s="29">
        <f t="shared" si="193"/>
        <v>0.12561744484639412</v>
      </c>
      <c r="DG122" s="29">
        <f t="shared" si="194"/>
        <v>1.9297799413528727</v>
      </c>
      <c r="DH122" s="29">
        <f t="shared" si="195"/>
        <v>7.5946627387153853E-2</v>
      </c>
      <c r="DI122" s="29">
        <f t="shared" si="196"/>
        <v>4.9670817459240263E-2</v>
      </c>
      <c r="DJ122" s="29">
        <f t="shared" si="197"/>
        <v>0.23007288912135562</v>
      </c>
      <c r="DK122" s="29">
        <f t="shared" si="198"/>
        <v>3.810402055535934E-3</v>
      </c>
      <c r="DL122" s="29">
        <f t="shared" si="199"/>
        <v>1.6456654525379384</v>
      </c>
      <c r="DM122" s="29">
        <f t="shared" si="200"/>
        <v>6.9706505120451775E-2</v>
      </c>
      <c r="DN122" s="29">
        <f t="shared" si="201"/>
        <v>4.6966424695204885E-3</v>
      </c>
      <c r="DO122" s="29">
        <f t="shared" si="202"/>
        <v>0</v>
      </c>
      <c r="DP122" s="29">
        <f t="shared" si="203"/>
        <v>0</v>
      </c>
      <c r="DQ122" s="29">
        <f t="shared" si="204"/>
        <v>2.7358663641520887E-4</v>
      </c>
      <c r="DR122" s="31">
        <f t="shared" si="205"/>
        <v>4.0096228641404839</v>
      </c>
      <c r="DS122" s="29"/>
      <c r="DT122" s="29">
        <f t="shared" si="206"/>
        <v>4.6966424695204885E-3</v>
      </c>
      <c r="DU122" s="29">
        <f t="shared" si="207"/>
        <v>5.7265687400264919E-3</v>
      </c>
      <c r="DV122" s="29">
        <f t="shared" si="208"/>
        <v>2.7358663641520887E-4</v>
      </c>
      <c r="DW122" s="31">
        <f t="shared" si="209"/>
        <v>4.4700588353304566E-2</v>
      </c>
      <c r="DX122" s="29">
        <f t="shared" si="210"/>
        <v>6.9706505120451775E-2</v>
      </c>
      <c r="DY122" s="29">
        <f t="shared" si="211"/>
        <v>0.8797075407505236</v>
      </c>
      <c r="DZ122" s="29">
        <f t="shared" si="212"/>
        <v>1.0048114320702421</v>
      </c>
      <c r="EA122" s="29">
        <f t="shared" si="213"/>
        <v>4.4208190938873591</v>
      </c>
      <c r="EB122" s="29">
        <f t="shared" si="214"/>
        <v>2.8490813553488192</v>
      </c>
      <c r="EC122" s="29"/>
      <c r="ED122" s="29"/>
      <c r="EE122" s="29">
        <f t="shared" si="215"/>
        <v>0.42107450307722211</v>
      </c>
      <c r="EF122" s="29">
        <f t="shared" si="216"/>
        <v>0.33388866591944949</v>
      </c>
      <c r="EG122" s="29">
        <f t="shared" si="217"/>
        <v>-0.78298376218222498</v>
      </c>
      <c r="EH122" s="29">
        <f t="shared" si="218"/>
        <v>2.8900702601971009</v>
      </c>
      <c r="EI122" s="29" t="e">
        <f>125.9*1000/8.3144+(#REF!*10^9-10^5)*6.5*(10^-6)/8.3144</f>
        <v>#REF!</v>
      </c>
      <c r="EJ122" s="29">
        <f t="shared" si="219"/>
        <v>10.266904272484517</v>
      </c>
      <c r="EK122" s="29" t="e">
        <f t="shared" si="220"/>
        <v>#REF!</v>
      </c>
      <c r="EL122" s="29" t="e">
        <f>#REF!</f>
        <v>#REF!</v>
      </c>
      <c r="EM122" s="29" t="e">
        <f>1/(0.000407-0.0000329*#REF!+0.00001202*P122+0.000056662*EA122-0.000306214*BT122-0.0006176*BW122+0.00018946*BT122/(BT122+BR122)+0.00025746*DJ122)</f>
        <v>#REF!</v>
      </c>
      <c r="EN122" s="29"/>
      <c r="EO122" s="29" t="e">
        <f t="shared" si="221"/>
        <v>#REF!</v>
      </c>
      <c r="EP122" s="29" t="e">
        <f>#REF!</f>
        <v>#REF!</v>
      </c>
      <c r="EQ122" s="31" t="e">
        <f t="shared" si="222"/>
        <v>#REF!</v>
      </c>
      <c r="ER122" s="31" t="e">
        <f>2064.1+31.52*DF122-12.28*DM122-289.6*DQ122+1.544*LN(DQ122)-177.24*(DF122-0.17145)^2-371.87*(DF122-0.17145)*(DM122-0.07365)+0.321067*#REF!-343.43*LN(#REF!)</f>
        <v>#REF!</v>
      </c>
      <c r="ES122" s="31" t="e">
        <f t="shared" si="223"/>
        <v>#REF!</v>
      </c>
      <c r="ET122" s="31">
        <f t="shared" si="224"/>
        <v>0.55867433750295881</v>
      </c>
      <c r="EU122" s="31" t="e">
        <f>(5573.8+587.9*#REF!-61*#REF!^2)/(5.3-0.633*LN(ET122)-3.97*EF122+0.06*EG122+24.7*BU122^2+0.081*P122+0.156*#REF!)</f>
        <v>#REF!</v>
      </c>
    </row>
    <row r="123" spans="4:151">
      <c r="D123">
        <v>46.91</v>
      </c>
      <c r="E123">
        <v>0.64</v>
      </c>
      <c r="F123">
        <v>12.46</v>
      </c>
      <c r="G123">
        <v>8.86</v>
      </c>
      <c r="H123">
        <v>0.17</v>
      </c>
      <c r="I123">
        <v>18.22</v>
      </c>
      <c r="J123">
        <v>10.86</v>
      </c>
      <c r="K123">
        <v>0.82</v>
      </c>
      <c r="L123">
        <v>0.34</v>
      </c>
      <c r="M123" s="30">
        <v>0</v>
      </c>
      <c r="N123">
        <v>0.43</v>
      </c>
      <c r="O123">
        <v>0</v>
      </c>
      <c r="P123">
        <v>0</v>
      </c>
      <c r="S123">
        <v>55.6</v>
      </c>
      <c r="T123">
        <v>0.22</v>
      </c>
      <c r="U123">
        <v>3.08</v>
      </c>
      <c r="V123">
        <v>7.95</v>
      </c>
      <c r="W123">
        <v>0.13</v>
      </c>
      <c r="X123">
        <v>31.9</v>
      </c>
      <c r="Y123">
        <v>1.88</v>
      </c>
      <c r="Z123">
        <v>7.0000000000000007E-2</v>
      </c>
      <c r="AA123">
        <v>0</v>
      </c>
      <c r="AB123" s="30">
        <v>0</v>
      </c>
      <c r="AC123">
        <v>0.01</v>
      </c>
      <c r="AD123" s="30">
        <v>0</v>
      </c>
      <c r="AF123" s="29">
        <f t="shared" si="120"/>
        <v>0.32244137721132582</v>
      </c>
      <c r="AG123" s="29">
        <f t="shared" si="121"/>
        <v>0.19005535000479123</v>
      </c>
      <c r="AH123" s="7" t="str">
        <f t="shared" si="122"/>
        <v/>
      </c>
      <c r="AI123" s="29" t="str">
        <f t="shared" si="123"/>
        <v/>
      </c>
      <c r="AJ123" s="40" t="e">
        <f t="shared" si="124"/>
        <v>#REF!</v>
      </c>
      <c r="AK123" s="41">
        <f t="shared" ca="1" si="125"/>
        <v>1425.6308566308367</v>
      </c>
      <c r="AL123" s="40">
        <f t="shared" ca="1" si="126"/>
        <v>1490.084193732361</v>
      </c>
      <c r="AM123" s="94">
        <f t="shared" ca="1" si="127"/>
        <v>1425.6308566308367</v>
      </c>
      <c r="AN123" s="94">
        <f t="shared" ca="1" si="128"/>
        <v>1.748645418041654</v>
      </c>
      <c r="AO123" s="90">
        <f t="shared" si="129"/>
        <v>1.6053604044943817</v>
      </c>
      <c r="AP123" s="90">
        <f t="shared" si="130"/>
        <v>0.697114606741573</v>
      </c>
      <c r="AQ123" s="29"/>
      <c r="AR123" s="40" t="e">
        <f t="shared" si="131"/>
        <v>#REF!</v>
      </c>
      <c r="AS123" s="40">
        <f t="shared" ca="1" si="132"/>
        <v>1.748645418041654</v>
      </c>
      <c r="AT123" s="40">
        <f t="shared" ca="1" si="133"/>
        <v>1.7680383054532136</v>
      </c>
      <c r="AU123" s="64"/>
      <c r="AV123" s="126">
        <f t="shared" si="134"/>
        <v>0.51249672721611705</v>
      </c>
      <c r="AW123" s="29"/>
      <c r="AX123" s="29">
        <f t="shared" si="135"/>
        <v>0.13978311660264006</v>
      </c>
      <c r="AY123" s="29">
        <f t="shared" si="136"/>
        <v>0.27274928634557755</v>
      </c>
      <c r="AZ123" s="29">
        <f t="shared" si="137"/>
        <v>78.567387576289633</v>
      </c>
      <c r="BA123" s="29">
        <f t="shared" si="138"/>
        <v>87.734275937557953</v>
      </c>
      <c r="BB123" s="29">
        <f t="shared" si="139"/>
        <v>0.78073639869316935</v>
      </c>
      <c r="BC123" s="29">
        <f t="shared" si="140"/>
        <v>8.0121383896603355E-3</v>
      </c>
      <c r="BD123" s="29">
        <f t="shared" si="141"/>
        <v>0.24440717529251382</v>
      </c>
      <c r="BE123" s="29">
        <f t="shared" si="142"/>
        <v>0.12331863531088544</v>
      </c>
      <c r="BF123" s="29">
        <f t="shared" si="143"/>
        <v>2.3964757709251101E-3</v>
      </c>
      <c r="BG123" s="29">
        <f t="shared" si="144"/>
        <v>0.45205982473377593</v>
      </c>
      <c r="BH123" s="29">
        <f t="shared" si="145"/>
        <v>0.19366090439285702</v>
      </c>
      <c r="BI123" s="29">
        <f t="shared" si="146"/>
        <v>2.6460618049045721E-2</v>
      </c>
      <c r="BJ123" s="29">
        <f t="shared" si="147"/>
        <v>7.2189901906662707E-3</v>
      </c>
      <c r="BK123" s="29">
        <f t="shared" si="148"/>
        <v>0</v>
      </c>
      <c r="BL123" s="29">
        <f t="shared" si="149"/>
        <v>5.6579617390205934E-3</v>
      </c>
      <c r="BM123" s="29">
        <f t="shared" si="150"/>
        <v>0</v>
      </c>
      <c r="BN123" s="29">
        <f t="shared" si="151"/>
        <v>1.8439291225625196</v>
      </c>
      <c r="BO123" s="29">
        <f t="shared" si="152"/>
        <v>0.42340911542639731</v>
      </c>
      <c r="BP123" s="29">
        <f t="shared" si="153"/>
        <v>4.3451444481368232E-3</v>
      </c>
      <c r="BQ123" s="29">
        <f t="shared" si="154"/>
        <v>0.13254694678983087</v>
      </c>
      <c r="BR123" s="29">
        <f t="shared" si="155"/>
        <v>6.687818626103631E-2</v>
      </c>
      <c r="BS123" s="29">
        <f t="shared" si="156"/>
        <v>1.2996572056927617E-3</v>
      </c>
      <c r="BT123" s="29">
        <f t="shared" si="157"/>
        <v>0.24516117197907564</v>
      </c>
      <c r="BU123" s="29">
        <f t="shared" si="158"/>
        <v>0.10502621929617624</v>
      </c>
      <c r="BV123" s="29">
        <f t="shared" si="159"/>
        <v>1.4350127521318845E-2</v>
      </c>
      <c r="BW123" s="29">
        <f t="shared" si="160"/>
        <v>3.9150041627597897E-3</v>
      </c>
      <c r="BX123" s="29">
        <f t="shared" si="161"/>
        <v>0</v>
      </c>
      <c r="BY123" s="29">
        <f t="shared" si="162"/>
        <v>3.0684269095754011E-3</v>
      </c>
      <c r="BZ123" s="29">
        <f t="shared" si="163"/>
        <v>0</v>
      </c>
      <c r="CA123" s="29">
        <f t="shared" si="164"/>
        <v>1</v>
      </c>
      <c r="CB123" s="29">
        <f t="shared" si="165"/>
        <v>0.92536652669665787</v>
      </c>
      <c r="CC123" s="29">
        <f t="shared" si="166"/>
        <v>2.7541725714457402E-3</v>
      </c>
      <c r="CD123" s="29">
        <f t="shared" si="167"/>
        <v>3.0207628406939909E-2</v>
      </c>
      <c r="CE123" s="29">
        <f t="shared" si="168"/>
        <v>0.11065272581507216</v>
      </c>
      <c r="CF123" s="29">
        <f t="shared" si="169"/>
        <v>1.8325991189427314E-3</v>
      </c>
      <c r="CG123" s="29">
        <f t="shared" si="170"/>
        <v>0.79147686108712689</v>
      </c>
      <c r="CH123" s="29">
        <f t="shared" si="171"/>
        <v>3.3525092104840809E-2</v>
      </c>
      <c r="CI123" s="29">
        <f t="shared" si="172"/>
        <v>1.1294166240446346E-3</v>
      </c>
      <c r="CJ123" s="29">
        <f t="shared" si="173"/>
        <v>0</v>
      </c>
      <c r="CK123" s="29">
        <f t="shared" si="174"/>
        <v>0</v>
      </c>
      <c r="CL123" s="29">
        <f t="shared" si="175"/>
        <v>6.5790252779309236E-5</v>
      </c>
      <c r="CM123" s="29">
        <f t="shared" si="176"/>
        <v>1.8970108126778502</v>
      </c>
      <c r="CN123" s="29"/>
      <c r="CO123" s="29">
        <f t="shared" si="177"/>
        <v>0.84317846953835573</v>
      </c>
      <c r="CP123" s="29"/>
      <c r="CQ123" s="29">
        <f t="shared" si="178"/>
        <v>1.8507330533933157</v>
      </c>
      <c r="CR123" s="29">
        <f t="shared" si="179"/>
        <v>5.5083451428914803E-3</v>
      </c>
      <c r="CS123" s="29">
        <f t="shared" si="180"/>
        <v>9.0622885220819724E-2</v>
      </c>
      <c r="CT123" s="29">
        <f t="shared" si="181"/>
        <v>0.11065272581507216</v>
      </c>
      <c r="CU123" s="29">
        <f t="shared" si="182"/>
        <v>1.8325991189427314E-3</v>
      </c>
      <c r="CV123" s="29">
        <f t="shared" si="183"/>
        <v>0.79147686108712689</v>
      </c>
      <c r="CW123" s="29">
        <f t="shared" si="184"/>
        <v>3.3525092104840809E-2</v>
      </c>
      <c r="CX123" s="29">
        <f t="shared" si="185"/>
        <v>1.1294166240446346E-3</v>
      </c>
      <c r="CY123" s="29">
        <f t="shared" si="186"/>
        <v>0</v>
      </c>
      <c r="CZ123" s="29">
        <f t="shared" si="187"/>
        <v>0</v>
      </c>
      <c r="DA123" s="29">
        <f t="shared" si="188"/>
        <v>1.9737075833792771E-4</v>
      </c>
      <c r="DB123" s="29">
        <f t="shared" si="189"/>
        <v>2.8856783492653917</v>
      </c>
      <c r="DC123" s="29">
        <f t="shared" si="190"/>
        <v>2.07923381395831</v>
      </c>
      <c r="DD123" s="29">
        <f t="shared" si="191"/>
        <v>1.9240533726128461</v>
      </c>
      <c r="DE123" s="29">
        <f t="shared" si="192"/>
        <v>5.7265687400264919E-3</v>
      </c>
      <c r="DF123" s="29">
        <f t="shared" si="193"/>
        <v>0.12561744484639412</v>
      </c>
      <c r="DG123" s="29">
        <f t="shared" si="194"/>
        <v>1.9297799413528727</v>
      </c>
      <c r="DH123" s="29">
        <f t="shared" si="195"/>
        <v>7.5946627387153853E-2</v>
      </c>
      <c r="DI123" s="29">
        <f t="shared" si="196"/>
        <v>4.9670817459240263E-2</v>
      </c>
      <c r="DJ123" s="29">
        <f t="shared" si="197"/>
        <v>0.23007288912135562</v>
      </c>
      <c r="DK123" s="29">
        <f t="shared" si="198"/>
        <v>3.810402055535934E-3</v>
      </c>
      <c r="DL123" s="29">
        <f t="shared" si="199"/>
        <v>1.6456654525379384</v>
      </c>
      <c r="DM123" s="29">
        <f t="shared" si="200"/>
        <v>6.9706505120451775E-2</v>
      </c>
      <c r="DN123" s="29">
        <f t="shared" si="201"/>
        <v>4.6966424695204885E-3</v>
      </c>
      <c r="DO123" s="29">
        <f t="shared" si="202"/>
        <v>0</v>
      </c>
      <c r="DP123" s="29">
        <f t="shared" si="203"/>
        <v>0</v>
      </c>
      <c r="DQ123" s="29">
        <f t="shared" si="204"/>
        <v>2.7358663641520887E-4</v>
      </c>
      <c r="DR123" s="31">
        <f t="shared" si="205"/>
        <v>4.0096228641404839</v>
      </c>
      <c r="DS123" s="29"/>
      <c r="DT123" s="29">
        <f t="shared" si="206"/>
        <v>4.6966424695204885E-3</v>
      </c>
      <c r="DU123" s="29">
        <f t="shared" si="207"/>
        <v>5.7265687400264919E-3</v>
      </c>
      <c r="DV123" s="29">
        <f t="shared" si="208"/>
        <v>2.7358663641520887E-4</v>
      </c>
      <c r="DW123" s="31">
        <f t="shared" si="209"/>
        <v>4.4700588353304566E-2</v>
      </c>
      <c r="DX123" s="29">
        <f t="shared" si="210"/>
        <v>6.9706505120451775E-2</v>
      </c>
      <c r="DY123" s="29">
        <f t="shared" si="211"/>
        <v>0.8797075407505236</v>
      </c>
      <c r="DZ123" s="29">
        <f t="shared" si="212"/>
        <v>1.0048114320702421</v>
      </c>
      <c r="EA123" s="29">
        <f t="shared" si="213"/>
        <v>3.9116061322953968</v>
      </c>
      <c r="EB123" s="29">
        <f t="shared" si="214"/>
        <v>2.9537540961980095</v>
      </c>
      <c r="EC123" s="29"/>
      <c r="ED123" s="29"/>
      <c r="EE123" s="29">
        <f t="shared" si="215"/>
        <v>0.42340911542639731</v>
      </c>
      <c r="EF123" s="29">
        <f t="shared" si="216"/>
        <v>0.41836523474198095</v>
      </c>
      <c r="EG123" s="29">
        <f t="shared" si="217"/>
        <v>-0.52816088503359748</v>
      </c>
      <c r="EH123" s="29">
        <f t="shared" si="218"/>
        <v>1.8489116506665491</v>
      </c>
      <c r="EI123" s="29" t="e">
        <f>125.9*1000/8.3144+(#REF!*10^9-10^5)*6.5*(10^-6)/8.3144</f>
        <v>#REF!</v>
      </c>
      <c r="EJ123" s="29">
        <f t="shared" si="219"/>
        <v>9.5698085397820183</v>
      </c>
      <c r="EK123" s="29" t="e">
        <f t="shared" si="220"/>
        <v>#REF!</v>
      </c>
      <c r="EL123" s="29" t="e">
        <f>#REF!</f>
        <v>#REF!</v>
      </c>
      <c r="EM123" s="29" t="e">
        <f>1/(0.000407-0.0000329*#REF!+0.00001202*P123+0.000056662*EA123-0.000306214*BT123-0.0006176*BW123+0.00018946*BT123/(BT123+BR123)+0.00025746*DJ123)</f>
        <v>#REF!</v>
      </c>
      <c r="EN123" s="29"/>
      <c r="EO123" s="29" t="e">
        <f t="shared" si="221"/>
        <v>#REF!</v>
      </c>
      <c r="EP123" s="29" t="e">
        <f>#REF!</f>
        <v>#REF!</v>
      </c>
      <c r="EQ123" s="31" t="e">
        <f t="shared" si="222"/>
        <v>#REF!</v>
      </c>
      <c r="ER123" s="31" t="e">
        <f>2064.1+31.52*DF123-12.28*DM123-289.6*DQ123+1.544*LN(DQ123)-177.24*(DF123-0.17145)^2-371.87*(DF123-0.17145)*(DM123-0.07365)+0.321067*#REF!-343.43*LN(#REF!)</f>
        <v>#REF!</v>
      </c>
      <c r="ES123" s="31" t="e">
        <f t="shared" si="223"/>
        <v>#REF!</v>
      </c>
      <c r="ET123" s="31">
        <f t="shared" si="224"/>
        <v>0.78567387576289638</v>
      </c>
      <c r="EU123" s="31" t="e">
        <f>(5573.8+587.9*#REF!-61*#REF!^2)/(5.3-0.633*LN(ET123)-3.97*EF123+0.06*EG123+24.7*BU123^2+0.081*P123+0.156*#REF!)</f>
        <v>#REF!</v>
      </c>
    </row>
    <row r="124" spans="4:151">
      <c r="D124">
        <v>43.6</v>
      </c>
      <c r="E124">
        <v>0.65</v>
      </c>
      <c r="F124">
        <v>15.03</v>
      </c>
      <c r="G124">
        <v>7.74</v>
      </c>
      <c r="H124">
        <v>0.11</v>
      </c>
      <c r="I124">
        <v>12.7</v>
      </c>
      <c r="J124">
        <v>9.84</v>
      </c>
      <c r="K124">
        <v>2.41</v>
      </c>
      <c r="L124">
        <v>0.12</v>
      </c>
      <c r="M124" s="30">
        <v>0</v>
      </c>
      <c r="N124">
        <v>7.0000000000000007E-2</v>
      </c>
      <c r="O124">
        <v>0.21</v>
      </c>
      <c r="P124">
        <v>6.8</v>
      </c>
      <c r="S124">
        <v>55.6</v>
      </c>
      <c r="T124">
        <v>0.22</v>
      </c>
      <c r="U124">
        <v>3.08</v>
      </c>
      <c r="V124">
        <v>7.95</v>
      </c>
      <c r="W124">
        <v>0.13</v>
      </c>
      <c r="X124">
        <v>31.9</v>
      </c>
      <c r="Y124">
        <v>1.88</v>
      </c>
      <c r="Z124">
        <v>7.0000000000000007E-2</v>
      </c>
      <c r="AA124">
        <v>0</v>
      </c>
      <c r="AB124" s="30">
        <v>0</v>
      </c>
      <c r="AC124">
        <v>0.01</v>
      </c>
      <c r="AD124" s="30">
        <v>0</v>
      </c>
      <c r="AF124" s="29">
        <f t="shared" si="120"/>
        <v>0.32233372230787227</v>
      </c>
      <c r="AG124" s="29">
        <f t="shared" si="121"/>
        <v>8.6587081560806578E-2</v>
      </c>
      <c r="AH124" s="7" t="str">
        <f t="shared" si="122"/>
        <v/>
      </c>
      <c r="AI124" s="29" t="str">
        <f t="shared" si="123"/>
        <v/>
      </c>
      <c r="AJ124" s="40" t="e">
        <f t="shared" si="124"/>
        <v>#REF!</v>
      </c>
      <c r="AK124" s="41">
        <f t="shared" ca="1" si="125"/>
        <v>1189.9376313643525</v>
      </c>
      <c r="AL124" s="40">
        <f t="shared" ca="1" si="126"/>
        <v>1225.4510055658545</v>
      </c>
      <c r="AM124" s="94">
        <f t="shared" ca="1" si="127"/>
        <v>1189.9376313643525</v>
      </c>
      <c r="AN124" s="94">
        <f t="shared" ca="1" si="128"/>
        <v>1.1946144432609322</v>
      </c>
      <c r="AO124" s="90">
        <f t="shared" si="129"/>
        <v>1.0868200618762476</v>
      </c>
      <c r="AP124" s="90">
        <f t="shared" si="130"/>
        <v>0.56266161011310711</v>
      </c>
      <c r="AQ124" s="29"/>
      <c r="AR124" s="40" t="e">
        <f t="shared" si="131"/>
        <v>#REF!</v>
      </c>
      <c r="AS124" s="40">
        <f t="shared" ca="1" si="132"/>
        <v>1.1946144432609322</v>
      </c>
      <c r="AT124" s="40">
        <f t="shared" ca="1" si="133"/>
        <v>0.40798829263970549</v>
      </c>
      <c r="AU124" s="64"/>
      <c r="AV124" s="126">
        <f t="shared" si="134"/>
        <v>0.40892080386867885</v>
      </c>
      <c r="AW124" s="29"/>
      <c r="AX124" s="29">
        <f t="shared" si="135"/>
        <v>0.13978311660264006</v>
      </c>
      <c r="AY124" s="29">
        <f t="shared" si="136"/>
        <v>0.34183420183124291</v>
      </c>
      <c r="AZ124" s="29">
        <f t="shared" si="137"/>
        <v>74.521831388033092</v>
      </c>
      <c r="BA124" s="29">
        <f t="shared" si="138"/>
        <v>87.734275937557953</v>
      </c>
      <c r="BB124" s="29">
        <f t="shared" si="139"/>
        <v>0.72564713244558066</v>
      </c>
      <c r="BC124" s="29">
        <f t="shared" si="140"/>
        <v>8.1373280519987778E-3</v>
      </c>
      <c r="BD124" s="29">
        <f t="shared" si="141"/>
        <v>0.29481860711448493</v>
      </c>
      <c r="BE124" s="29">
        <f t="shared" si="142"/>
        <v>0.10772982362373063</v>
      </c>
      <c r="BF124" s="29">
        <f t="shared" si="143"/>
        <v>1.5506607929515418E-3</v>
      </c>
      <c r="BG124" s="29">
        <f t="shared" si="144"/>
        <v>0.31510207322277467</v>
      </c>
      <c r="BH124" s="29">
        <f t="shared" si="145"/>
        <v>0.17547175867640083</v>
      </c>
      <c r="BI124" s="29">
        <f t="shared" si="146"/>
        <v>7.7768401827073411E-2</v>
      </c>
      <c r="BJ124" s="29">
        <f t="shared" si="147"/>
        <v>2.5478788908233894E-3</v>
      </c>
      <c r="BK124" s="29">
        <f t="shared" si="148"/>
        <v>0</v>
      </c>
      <c r="BL124" s="29">
        <f t="shared" si="149"/>
        <v>9.210635389103293E-4</v>
      </c>
      <c r="BM124" s="29">
        <f t="shared" si="150"/>
        <v>2.9590593009574668E-3</v>
      </c>
      <c r="BN124" s="29">
        <f t="shared" si="151"/>
        <v>1.7126537874856864</v>
      </c>
      <c r="BO124" s="29">
        <f t="shared" si="152"/>
        <v>0.42369750252378158</v>
      </c>
      <c r="BP124" s="29">
        <f t="shared" si="153"/>
        <v>4.7512977295574898E-3</v>
      </c>
      <c r="BQ124" s="29">
        <f t="shared" si="154"/>
        <v>0.1721413920716004</v>
      </c>
      <c r="BR124" s="29">
        <f t="shared" si="155"/>
        <v>6.290227739599763E-2</v>
      </c>
      <c r="BS124" s="29">
        <f t="shared" si="156"/>
        <v>9.0541404473115184E-4</v>
      </c>
      <c r="BT124" s="29">
        <f t="shared" si="157"/>
        <v>0.18398468828038494</v>
      </c>
      <c r="BU124" s="29">
        <f t="shared" si="158"/>
        <v>0.10245605968851854</v>
      </c>
      <c r="BV124" s="29">
        <f t="shared" si="159"/>
        <v>4.5408127664403018E-2</v>
      </c>
      <c r="BW124" s="29">
        <f t="shared" si="160"/>
        <v>1.4876788930960067E-3</v>
      </c>
      <c r="BX124" s="29">
        <f t="shared" si="161"/>
        <v>0</v>
      </c>
      <c r="BY124" s="29">
        <f t="shared" si="162"/>
        <v>5.377990260731708E-4</v>
      </c>
      <c r="BZ124" s="29">
        <f t="shared" si="163"/>
        <v>1.7277626818562109E-3</v>
      </c>
      <c r="CA124" s="29">
        <f t="shared" si="164"/>
        <v>1.0000000000000002</v>
      </c>
      <c r="CB124" s="29">
        <f t="shared" si="165"/>
        <v>0.92536652669665787</v>
      </c>
      <c r="CC124" s="29">
        <f t="shared" si="166"/>
        <v>2.7541725714457402E-3</v>
      </c>
      <c r="CD124" s="29">
        <f t="shared" si="167"/>
        <v>3.0207628406939909E-2</v>
      </c>
      <c r="CE124" s="29">
        <f t="shared" si="168"/>
        <v>0.11065272581507216</v>
      </c>
      <c r="CF124" s="29">
        <f t="shared" si="169"/>
        <v>1.8325991189427314E-3</v>
      </c>
      <c r="CG124" s="29">
        <f t="shared" si="170"/>
        <v>0.79147686108712689</v>
      </c>
      <c r="CH124" s="29">
        <f t="shared" si="171"/>
        <v>3.3525092104840809E-2</v>
      </c>
      <c r="CI124" s="29">
        <f t="shared" si="172"/>
        <v>1.1294166240446346E-3</v>
      </c>
      <c r="CJ124" s="29">
        <f t="shared" si="173"/>
        <v>0</v>
      </c>
      <c r="CK124" s="29">
        <f t="shared" si="174"/>
        <v>0</v>
      </c>
      <c r="CL124" s="29">
        <f t="shared" si="175"/>
        <v>6.5790252779309236E-5</v>
      </c>
      <c r="CM124" s="29">
        <f t="shared" si="176"/>
        <v>1.8970108126778502</v>
      </c>
      <c r="CN124" s="29"/>
      <c r="CO124" s="29">
        <f t="shared" si="177"/>
        <v>0.84317846953835573</v>
      </c>
      <c r="CP124" s="29"/>
      <c r="CQ124" s="29">
        <f t="shared" si="178"/>
        <v>1.8507330533933157</v>
      </c>
      <c r="CR124" s="29">
        <f t="shared" si="179"/>
        <v>5.5083451428914803E-3</v>
      </c>
      <c r="CS124" s="29">
        <f t="shared" si="180"/>
        <v>9.0622885220819724E-2</v>
      </c>
      <c r="CT124" s="29">
        <f t="shared" si="181"/>
        <v>0.11065272581507216</v>
      </c>
      <c r="CU124" s="29">
        <f t="shared" si="182"/>
        <v>1.8325991189427314E-3</v>
      </c>
      <c r="CV124" s="29">
        <f t="shared" si="183"/>
        <v>0.79147686108712689</v>
      </c>
      <c r="CW124" s="29">
        <f t="shared" si="184"/>
        <v>3.3525092104840809E-2</v>
      </c>
      <c r="CX124" s="29">
        <f t="shared" si="185"/>
        <v>1.1294166240446346E-3</v>
      </c>
      <c r="CY124" s="29">
        <f t="shared" si="186"/>
        <v>0</v>
      </c>
      <c r="CZ124" s="29">
        <f t="shared" si="187"/>
        <v>0</v>
      </c>
      <c r="DA124" s="29">
        <f t="shared" si="188"/>
        <v>1.9737075833792771E-4</v>
      </c>
      <c r="DB124" s="29">
        <f t="shared" si="189"/>
        <v>2.8856783492653917</v>
      </c>
      <c r="DC124" s="29">
        <f t="shared" si="190"/>
        <v>2.07923381395831</v>
      </c>
      <c r="DD124" s="29">
        <f t="shared" si="191"/>
        <v>1.9240533726128461</v>
      </c>
      <c r="DE124" s="29">
        <f t="shared" si="192"/>
        <v>5.7265687400264919E-3</v>
      </c>
      <c r="DF124" s="29">
        <f t="shared" si="193"/>
        <v>0.12561744484639412</v>
      </c>
      <c r="DG124" s="29">
        <f t="shared" si="194"/>
        <v>1.9297799413528727</v>
      </c>
      <c r="DH124" s="29">
        <f t="shared" si="195"/>
        <v>7.5946627387153853E-2</v>
      </c>
      <c r="DI124" s="29">
        <f t="shared" si="196"/>
        <v>4.9670817459240263E-2</v>
      </c>
      <c r="DJ124" s="29">
        <f t="shared" si="197"/>
        <v>0.23007288912135562</v>
      </c>
      <c r="DK124" s="29">
        <f t="shared" si="198"/>
        <v>3.810402055535934E-3</v>
      </c>
      <c r="DL124" s="29">
        <f t="shared" si="199"/>
        <v>1.6456654525379384</v>
      </c>
      <c r="DM124" s="29">
        <f t="shared" si="200"/>
        <v>6.9706505120451775E-2</v>
      </c>
      <c r="DN124" s="29">
        <f t="shared" si="201"/>
        <v>4.6966424695204885E-3</v>
      </c>
      <c r="DO124" s="29">
        <f t="shared" si="202"/>
        <v>0</v>
      </c>
      <c r="DP124" s="29">
        <f t="shared" si="203"/>
        <v>0</v>
      </c>
      <c r="DQ124" s="29">
        <f t="shared" si="204"/>
        <v>2.7358663641520887E-4</v>
      </c>
      <c r="DR124" s="31">
        <f t="shared" si="205"/>
        <v>4.0096228641404839</v>
      </c>
      <c r="DS124" s="29"/>
      <c r="DT124" s="29">
        <f t="shared" si="206"/>
        <v>4.6966424695204885E-3</v>
      </c>
      <c r="DU124" s="29">
        <f t="shared" si="207"/>
        <v>5.7265687400264919E-3</v>
      </c>
      <c r="DV124" s="29">
        <f t="shared" si="208"/>
        <v>2.7358663641520887E-4</v>
      </c>
      <c r="DW124" s="31">
        <f t="shared" si="209"/>
        <v>4.4700588353304566E-2</v>
      </c>
      <c r="DX124" s="29">
        <f t="shared" si="210"/>
        <v>6.9706505120451775E-2</v>
      </c>
      <c r="DY124" s="29">
        <f t="shared" si="211"/>
        <v>0.8797075407505236</v>
      </c>
      <c r="DZ124" s="29">
        <f t="shared" si="212"/>
        <v>1.0048114320702421</v>
      </c>
      <c r="EA124" s="29">
        <f t="shared" si="213"/>
        <v>4.3796333888015138</v>
      </c>
      <c r="EB124" s="29">
        <f t="shared" si="214"/>
        <v>2.6650091484920853</v>
      </c>
      <c r="EC124" s="29"/>
      <c r="ED124" s="29"/>
      <c r="EE124" s="29">
        <f t="shared" si="215"/>
        <v>0.42369750252378158</v>
      </c>
      <c r="EF124" s="29">
        <f t="shared" si="216"/>
        <v>0.3502484394096323</v>
      </c>
      <c r="EG124" s="29">
        <f t="shared" si="217"/>
        <v>-0.69453350610562281</v>
      </c>
      <c r="EH124" s="29">
        <f t="shared" si="218"/>
        <v>2.4054703282427838</v>
      </c>
      <c r="EI124" s="29" t="e">
        <f>125.9*1000/8.3144+(#REF!*10^9-10^5)*6.5*(10^-6)/8.3144</f>
        <v>#REF!</v>
      </c>
      <c r="EJ124" s="29">
        <f t="shared" si="219"/>
        <v>9.9070535394552657</v>
      </c>
      <c r="EK124" s="29" t="e">
        <f t="shared" si="220"/>
        <v>#REF!</v>
      </c>
      <c r="EL124" s="29" t="e">
        <f>#REF!</f>
        <v>#REF!</v>
      </c>
      <c r="EM124" s="29" t="e">
        <f>1/(0.000407-0.0000329*#REF!+0.00001202*P124+0.000056662*EA124-0.000306214*BT124-0.0006176*BW124+0.00018946*BT124/(BT124+BR124)+0.00025746*DJ124)</f>
        <v>#REF!</v>
      </c>
      <c r="EN124" s="29"/>
      <c r="EO124" s="29" t="e">
        <f t="shared" si="221"/>
        <v>#REF!</v>
      </c>
      <c r="EP124" s="29" t="e">
        <f>#REF!</f>
        <v>#REF!</v>
      </c>
      <c r="EQ124" s="31" t="e">
        <f t="shared" si="222"/>
        <v>#REF!</v>
      </c>
      <c r="ER124" s="31" t="e">
        <f>2064.1+31.52*DF124-12.28*DM124-289.6*DQ124+1.544*LN(DQ124)-177.24*(DF124-0.17145)^2-371.87*(DF124-0.17145)*(DM124-0.07365)+0.321067*#REF!-343.43*LN(#REF!)</f>
        <v>#REF!</v>
      </c>
      <c r="ES124" s="31" t="e">
        <f t="shared" si="223"/>
        <v>#REF!</v>
      </c>
      <c r="ET124" s="31">
        <f t="shared" si="224"/>
        <v>0.74521831388033088</v>
      </c>
      <c r="EU124" s="31" t="e">
        <f>(5573.8+587.9*#REF!-61*#REF!^2)/(5.3-0.633*LN(ET124)-3.97*EF124+0.06*EG124+24.7*BU124^2+0.081*P124+0.156*#REF!)</f>
        <v>#REF!</v>
      </c>
    </row>
    <row r="125" spans="4:151">
      <c r="D125">
        <v>46.2</v>
      </c>
      <c r="E125">
        <v>0.68</v>
      </c>
      <c r="F125">
        <v>18</v>
      </c>
      <c r="G125">
        <v>6.4</v>
      </c>
      <c r="H125">
        <v>0.08</v>
      </c>
      <c r="I125">
        <v>8.48</v>
      </c>
      <c r="J125">
        <v>8.82</v>
      </c>
      <c r="K125">
        <v>3</v>
      </c>
      <c r="L125">
        <v>0.44</v>
      </c>
      <c r="M125" s="30">
        <v>0</v>
      </c>
      <c r="N125">
        <v>0.06</v>
      </c>
      <c r="O125">
        <v>0.22</v>
      </c>
      <c r="P125">
        <v>7.87</v>
      </c>
      <c r="S125">
        <v>55.6</v>
      </c>
      <c r="T125">
        <v>0.22</v>
      </c>
      <c r="U125">
        <v>3.08</v>
      </c>
      <c r="V125">
        <v>7.95</v>
      </c>
      <c r="W125">
        <v>0.13</v>
      </c>
      <c r="X125">
        <v>31.9</v>
      </c>
      <c r="Y125">
        <v>1.88</v>
      </c>
      <c r="Z125">
        <v>7.0000000000000007E-2</v>
      </c>
      <c r="AA125">
        <v>0</v>
      </c>
      <c r="AB125" s="30">
        <v>0</v>
      </c>
      <c r="AC125">
        <v>0.01</v>
      </c>
      <c r="AD125" s="30">
        <v>0</v>
      </c>
      <c r="AF125" s="29">
        <f t="shared" si="120"/>
        <v>0.31149877686118455</v>
      </c>
      <c r="AG125" s="29">
        <f t="shared" si="121"/>
        <v>1.871282188489698E-2</v>
      </c>
      <c r="AH125" s="7">
        <f t="shared" ca="1" si="122"/>
        <v>8.1409361169153733</v>
      </c>
      <c r="AI125" s="29">
        <f t="shared" ca="1" si="123"/>
        <v>1379.0541157289576</v>
      </c>
      <c r="AJ125" s="40" t="e">
        <f t="shared" si="124"/>
        <v>#REF!</v>
      </c>
      <c r="AK125" s="41">
        <f t="shared" ca="1" si="125"/>
        <v>1105.9041157289575</v>
      </c>
      <c r="AL125" s="40">
        <f t="shared" ca="1" si="126"/>
        <v>1117.7967106528674</v>
      </c>
      <c r="AM125" s="94">
        <f t="shared" ca="1" si="127"/>
        <v>1105.9041157289575</v>
      </c>
      <c r="AN125" s="94">
        <f t="shared" ca="1" si="128"/>
        <v>0.81409361169153738</v>
      </c>
      <c r="AO125" s="90">
        <f t="shared" si="129"/>
        <v>0.66892666666666689</v>
      </c>
      <c r="AP125" s="90">
        <f t="shared" si="130"/>
        <v>0.45510444444444442</v>
      </c>
      <c r="AQ125" s="29"/>
      <c r="AR125" s="40" t="e">
        <f t="shared" si="131"/>
        <v>#REF!</v>
      </c>
      <c r="AS125" s="40">
        <f t="shared" ca="1" si="132"/>
        <v>0.81409361169153738</v>
      </c>
      <c r="AT125" s="40">
        <f t="shared" ca="1" si="133"/>
        <v>0.22549473007864762</v>
      </c>
      <c r="AU125" s="64"/>
      <c r="AV125" s="126">
        <f t="shared" si="134"/>
        <v>0.33021159874608152</v>
      </c>
      <c r="AW125" s="29"/>
      <c r="AX125" s="29">
        <f t="shared" si="135"/>
        <v>0.13978311660264006</v>
      </c>
      <c r="AY125" s="29">
        <f t="shared" si="136"/>
        <v>0.423313769514581</v>
      </c>
      <c r="AZ125" s="29">
        <f t="shared" si="137"/>
        <v>70.255248526799235</v>
      </c>
      <c r="BA125" s="29">
        <f t="shared" si="138"/>
        <v>87.734275937557953</v>
      </c>
      <c r="BB125" s="29">
        <f t="shared" si="139"/>
        <v>0.76891966786664745</v>
      </c>
      <c r="BC125" s="29">
        <f t="shared" si="140"/>
        <v>8.5128970390141064E-3</v>
      </c>
      <c r="BD125" s="29">
        <f t="shared" si="141"/>
        <v>0.35307617618501191</v>
      </c>
      <c r="BE125" s="29">
        <f t="shared" si="142"/>
        <v>8.9078923926598969E-2</v>
      </c>
      <c r="BF125" s="29">
        <f t="shared" si="143"/>
        <v>1.1277533039647577E-3</v>
      </c>
      <c r="BG125" s="29">
        <f t="shared" si="144"/>
        <v>0.21039886464008892</v>
      </c>
      <c r="BH125" s="29">
        <f t="shared" si="145"/>
        <v>0.15728261295994467</v>
      </c>
      <c r="BI125" s="29">
        <f t="shared" si="146"/>
        <v>9.6807139203825818E-2</v>
      </c>
      <c r="BJ125" s="29">
        <f t="shared" si="147"/>
        <v>9.3422225996857618E-3</v>
      </c>
      <c r="BK125" s="29">
        <f t="shared" si="148"/>
        <v>0</v>
      </c>
      <c r="BL125" s="29">
        <f t="shared" si="149"/>
        <v>7.8948303335171072E-4</v>
      </c>
      <c r="BM125" s="29">
        <f t="shared" si="150"/>
        <v>3.0999668867173463E-3</v>
      </c>
      <c r="BN125" s="29">
        <f t="shared" si="151"/>
        <v>1.6984357076448517</v>
      </c>
      <c r="BO125" s="29">
        <f t="shared" si="152"/>
        <v>0.45272226932444531</v>
      </c>
      <c r="BP125" s="29">
        <f t="shared" si="153"/>
        <v>5.0121985781955659E-3</v>
      </c>
      <c r="BQ125" s="29">
        <f t="shared" si="154"/>
        <v>0.20788315659861364</v>
      </c>
      <c r="BR125" s="29">
        <f t="shared" si="155"/>
        <v>5.2447627852879347E-2</v>
      </c>
      <c r="BS125" s="29">
        <f t="shared" si="156"/>
        <v>6.6399528630292691E-4</v>
      </c>
      <c r="BT125" s="29">
        <f t="shared" si="157"/>
        <v>0.12387802711227736</v>
      </c>
      <c r="BU125" s="29">
        <f t="shared" si="158"/>
        <v>9.2604396063976857E-2</v>
      </c>
      <c r="BV125" s="29">
        <f t="shared" si="159"/>
        <v>5.6997823802270468E-2</v>
      </c>
      <c r="BW125" s="29">
        <f t="shared" si="160"/>
        <v>5.5004864521131756E-3</v>
      </c>
      <c r="BX125" s="29">
        <f t="shared" si="161"/>
        <v>0</v>
      </c>
      <c r="BY125" s="29">
        <f t="shared" si="162"/>
        <v>4.6482950740976421E-4</v>
      </c>
      <c r="BZ125" s="29">
        <f t="shared" si="163"/>
        <v>1.8251894215153648E-3</v>
      </c>
      <c r="CA125" s="29">
        <f t="shared" si="164"/>
        <v>0.99999999999999978</v>
      </c>
      <c r="CB125" s="29">
        <f t="shared" si="165"/>
        <v>0.92536652669665787</v>
      </c>
      <c r="CC125" s="29">
        <f t="shared" si="166"/>
        <v>2.7541725714457402E-3</v>
      </c>
      <c r="CD125" s="29">
        <f t="shared" si="167"/>
        <v>3.0207628406939909E-2</v>
      </c>
      <c r="CE125" s="29">
        <f t="shared" si="168"/>
        <v>0.11065272581507216</v>
      </c>
      <c r="CF125" s="29">
        <f t="shared" si="169"/>
        <v>1.8325991189427314E-3</v>
      </c>
      <c r="CG125" s="29">
        <f t="shared" si="170"/>
        <v>0.79147686108712689</v>
      </c>
      <c r="CH125" s="29">
        <f t="shared" si="171"/>
        <v>3.3525092104840809E-2</v>
      </c>
      <c r="CI125" s="29">
        <f t="shared" si="172"/>
        <v>1.1294166240446346E-3</v>
      </c>
      <c r="CJ125" s="29">
        <f t="shared" si="173"/>
        <v>0</v>
      </c>
      <c r="CK125" s="29">
        <f t="shared" si="174"/>
        <v>0</v>
      </c>
      <c r="CL125" s="29">
        <f t="shared" si="175"/>
        <v>6.5790252779309236E-5</v>
      </c>
      <c r="CM125" s="29">
        <f t="shared" si="176"/>
        <v>1.8970108126778502</v>
      </c>
      <c r="CN125" s="29"/>
      <c r="CO125" s="29">
        <f t="shared" si="177"/>
        <v>0.84317846953835573</v>
      </c>
      <c r="CP125" s="29"/>
      <c r="CQ125" s="29">
        <f t="shared" si="178"/>
        <v>1.8507330533933157</v>
      </c>
      <c r="CR125" s="29">
        <f t="shared" si="179"/>
        <v>5.5083451428914803E-3</v>
      </c>
      <c r="CS125" s="29">
        <f t="shared" si="180"/>
        <v>9.0622885220819724E-2</v>
      </c>
      <c r="CT125" s="29">
        <f t="shared" si="181"/>
        <v>0.11065272581507216</v>
      </c>
      <c r="CU125" s="29">
        <f t="shared" si="182"/>
        <v>1.8325991189427314E-3</v>
      </c>
      <c r="CV125" s="29">
        <f t="shared" si="183"/>
        <v>0.79147686108712689</v>
      </c>
      <c r="CW125" s="29">
        <f t="shared" si="184"/>
        <v>3.3525092104840809E-2</v>
      </c>
      <c r="CX125" s="29">
        <f t="shared" si="185"/>
        <v>1.1294166240446346E-3</v>
      </c>
      <c r="CY125" s="29">
        <f t="shared" si="186"/>
        <v>0</v>
      </c>
      <c r="CZ125" s="29">
        <f t="shared" si="187"/>
        <v>0</v>
      </c>
      <c r="DA125" s="29">
        <f t="shared" si="188"/>
        <v>1.9737075833792771E-4</v>
      </c>
      <c r="DB125" s="29">
        <f t="shared" si="189"/>
        <v>2.8856783492653917</v>
      </c>
      <c r="DC125" s="29">
        <f t="shared" si="190"/>
        <v>2.07923381395831</v>
      </c>
      <c r="DD125" s="29">
        <f t="shared" si="191"/>
        <v>1.9240533726128461</v>
      </c>
      <c r="DE125" s="29">
        <f t="shared" si="192"/>
        <v>5.7265687400264919E-3</v>
      </c>
      <c r="DF125" s="29">
        <f t="shared" si="193"/>
        <v>0.12561744484639412</v>
      </c>
      <c r="DG125" s="29">
        <f t="shared" si="194"/>
        <v>1.9297799413528727</v>
      </c>
      <c r="DH125" s="29">
        <f t="shared" si="195"/>
        <v>7.5946627387153853E-2</v>
      </c>
      <c r="DI125" s="29">
        <f t="shared" si="196"/>
        <v>4.9670817459240263E-2</v>
      </c>
      <c r="DJ125" s="29">
        <f t="shared" si="197"/>
        <v>0.23007288912135562</v>
      </c>
      <c r="DK125" s="29">
        <f t="shared" si="198"/>
        <v>3.810402055535934E-3</v>
      </c>
      <c r="DL125" s="29">
        <f t="shared" si="199"/>
        <v>1.6456654525379384</v>
      </c>
      <c r="DM125" s="29">
        <f t="shared" si="200"/>
        <v>6.9706505120451775E-2</v>
      </c>
      <c r="DN125" s="29">
        <f t="shared" si="201"/>
        <v>4.6966424695204885E-3</v>
      </c>
      <c r="DO125" s="29">
        <f t="shared" si="202"/>
        <v>0</v>
      </c>
      <c r="DP125" s="29">
        <f t="shared" si="203"/>
        <v>0</v>
      </c>
      <c r="DQ125" s="29">
        <f t="shared" si="204"/>
        <v>2.7358663641520887E-4</v>
      </c>
      <c r="DR125" s="31">
        <f t="shared" si="205"/>
        <v>4.0096228641404839</v>
      </c>
      <c r="DS125" s="29"/>
      <c r="DT125" s="29">
        <f t="shared" si="206"/>
        <v>4.6966424695204885E-3</v>
      </c>
      <c r="DU125" s="29">
        <f t="shared" si="207"/>
        <v>5.7265687400264919E-3</v>
      </c>
      <c r="DV125" s="29">
        <f t="shared" si="208"/>
        <v>2.7358663641520887E-4</v>
      </c>
      <c r="DW125" s="31">
        <f t="shared" si="209"/>
        <v>4.4700588353304566E-2</v>
      </c>
      <c r="DX125" s="29">
        <f t="shared" si="210"/>
        <v>6.9706505120451775E-2</v>
      </c>
      <c r="DY125" s="29">
        <f t="shared" si="211"/>
        <v>0.8797075407505236</v>
      </c>
      <c r="DZ125" s="29">
        <f t="shared" si="212"/>
        <v>1.0048114320702421</v>
      </c>
      <c r="EA125" s="29">
        <f t="shared" si="213"/>
        <v>4.9201151427754901</v>
      </c>
      <c r="EB125" s="29">
        <f t="shared" si="214"/>
        <v>2.5579300480902756</v>
      </c>
      <c r="EC125" s="29"/>
      <c r="ED125" s="29"/>
      <c r="EE125" s="29">
        <f t="shared" si="215"/>
        <v>0.45272226932444531</v>
      </c>
      <c r="EF125" s="29">
        <f t="shared" si="216"/>
        <v>0.26959404631543654</v>
      </c>
      <c r="EG125" s="29">
        <f t="shared" si="217"/>
        <v>-0.85083590219068361</v>
      </c>
      <c r="EH125" s="29">
        <f t="shared" si="218"/>
        <v>3.4675271116191064</v>
      </c>
      <c r="EI125" s="29" t="e">
        <f>125.9*1000/8.3144+(#REF!*10^9-10^5)*6.5*(10^-6)/8.3144</f>
        <v>#REF!</v>
      </c>
      <c r="EJ125" s="29">
        <f t="shared" si="219"/>
        <v>10.271297556887921</v>
      </c>
      <c r="EK125" s="29" t="e">
        <f t="shared" si="220"/>
        <v>#REF!</v>
      </c>
      <c r="EL125" s="29" t="e">
        <f>#REF!</f>
        <v>#REF!</v>
      </c>
      <c r="EM125" s="29" t="e">
        <f>1/(0.000407-0.0000329*#REF!+0.00001202*P125+0.000056662*EA125-0.000306214*BT125-0.0006176*BW125+0.00018946*BT125/(BT125+BR125)+0.00025746*DJ125)</f>
        <v>#REF!</v>
      </c>
      <c r="EN125" s="29"/>
      <c r="EO125" s="29" t="e">
        <f t="shared" si="221"/>
        <v>#REF!</v>
      </c>
      <c r="EP125" s="29" t="e">
        <f>#REF!</f>
        <v>#REF!</v>
      </c>
      <c r="EQ125" s="31" t="e">
        <f t="shared" si="222"/>
        <v>#REF!</v>
      </c>
      <c r="ER125" s="31" t="e">
        <f>2064.1+31.52*DF125-12.28*DM125-289.6*DQ125+1.544*LN(DQ125)-177.24*(DF125-0.17145)^2-371.87*(DF125-0.17145)*(DM125-0.07365)+0.321067*#REF!-343.43*LN(#REF!)</f>
        <v>#REF!</v>
      </c>
      <c r="ES125" s="31" t="e">
        <f t="shared" si="223"/>
        <v>#REF!</v>
      </c>
      <c r="ET125" s="31">
        <f t="shared" si="224"/>
        <v>0.7025524852679923</v>
      </c>
      <c r="EU125" s="31" t="e">
        <f>(5573.8+587.9*#REF!-61*#REF!^2)/(5.3-0.633*LN(ET125)-3.97*EF125+0.06*EG125+24.7*BU125^2+0.081*P125+0.156*#REF!)</f>
        <v>#REF!</v>
      </c>
    </row>
    <row r="126" spans="4:151">
      <c r="D126">
        <v>76.84</v>
      </c>
      <c r="E126">
        <v>0.22</v>
      </c>
      <c r="F126">
        <v>11.47</v>
      </c>
      <c r="G126">
        <v>1.1599999999999999</v>
      </c>
      <c r="H126">
        <v>7.0000000000000007E-2</v>
      </c>
      <c r="I126">
        <v>0.14000000000000001</v>
      </c>
      <c r="J126">
        <v>0.67</v>
      </c>
      <c r="K126">
        <v>4.0199999999999996</v>
      </c>
      <c r="L126">
        <v>2.87</v>
      </c>
      <c r="M126" s="30">
        <v>0</v>
      </c>
      <c r="N126">
        <v>0</v>
      </c>
      <c r="O126">
        <v>0</v>
      </c>
      <c r="P126">
        <v>2.5299999999999998</v>
      </c>
      <c r="S126">
        <v>55.6</v>
      </c>
      <c r="T126">
        <v>0.22</v>
      </c>
      <c r="U126">
        <v>3.08</v>
      </c>
      <c r="V126">
        <v>7.95</v>
      </c>
      <c r="W126">
        <v>0.13</v>
      </c>
      <c r="X126">
        <v>31.9</v>
      </c>
      <c r="Y126">
        <v>1.88</v>
      </c>
      <c r="Z126">
        <v>7.0000000000000007E-2</v>
      </c>
      <c r="AA126">
        <v>0</v>
      </c>
      <c r="AB126" s="30">
        <v>0</v>
      </c>
      <c r="AC126">
        <v>0.01</v>
      </c>
      <c r="AD126" s="30">
        <v>0</v>
      </c>
      <c r="AF126" s="29">
        <f t="shared" si="120"/>
        <v>0.20451694664220738</v>
      </c>
      <c r="AG126" s="29">
        <f t="shared" si="121"/>
        <v>0.17443911721836131</v>
      </c>
      <c r="AH126" s="7" t="str">
        <f t="shared" si="122"/>
        <v/>
      </c>
      <c r="AI126" s="29" t="str">
        <f t="shared" si="123"/>
        <v/>
      </c>
      <c r="AJ126" s="40" t="e">
        <f t="shared" si="124"/>
        <v>#REF!</v>
      </c>
      <c r="AK126" s="41">
        <f t="shared" ca="1" si="125"/>
        <v>968.91596194095484</v>
      </c>
      <c r="AL126" s="40">
        <f t="shared" ca="1" si="126"/>
        <v>867.99396717028253</v>
      </c>
      <c r="AM126" s="94">
        <f t="shared" ca="1" si="127"/>
        <v>968.91596194095484</v>
      </c>
      <c r="AN126" s="94">
        <f t="shared" ca="1" si="128"/>
        <v>0.14861282248249105</v>
      </c>
      <c r="AO126" s="90">
        <f t="shared" si="129"/>
        <v>0.76612482040104612</v>
      </c>
      <c r="AP126" s="90">
        <f t="shared" si="130"/>
        <v>0.76498308631211853</v>
      </c>
      <c r="AQ126" s="29"/>
      <c r="AR126" s="40" t="e">
        <f t="shared" si="131"/>
        <v>#REF!</v>
      </c>
      <c r="AS126" s="40">
        <f t="shared" ca="1" si="132"/>
        <v>0.14861282248249105</v>
      </c>
      <c r="AT126" s="40">
        <f t="shared" ca="1" si="133"/>
        <v>0.36931727090703459</v>
      </c>
      <c r="AU126" s="64"/>
      <c r="AV126" s="126">
        <f t="shared" si="134"/>
        <v>3.007782942384608E-2</v>
      </c>
      <c r="AW126" s="29"/>
      <c r="AX126" s="29">
        <f t="shared" si="135"/>
        <v>0.13978311660264006</v>
      </c>
      <c r="AY126" s="29">
        <f t="shared" si="136"/>
        <v>4.6473804553136491</v>
      </c>
      <c r="AZ126" s="29">
        <f t="shared" si="137"/>
        <v>17.705003907652664</v>
      </c>
      <c r="BA126" s="29">
        <f t="shared" si="138"/>
        <v>87.734275937557953</v>
      </c>
      <c r="BB126" s="29">
        <f t="shared" si="139"/>
        <v>1.2788698545210646</v>
      </c>
      <c r="BC126" s="29">
        <f t="shared" si="140"/>
        <v>2.7541725714457402E-3</v>
      </c>
      <c r="BD126" s="29">
        <f t="shared" si="141"/>
        <v>0.22498798560233815</v>
      </c>
      <c r="BE126" s="29">
        <f t="shared" si="142"/>
        <v>1.6145554961696063E-2</v>
      </c>
      <c r="BF126" s="29">
        <f t="shared" si="143"/>
        <v>9.8678414096916309E-4</v>
      </c>
      <c r="BG126" s="29">
        <f t="shared" si="144"/>
        <v>3.4735661615109023E-3</v>
      </c>
      <c r="BH126" s="29">
        <f t="shared" si="145"/>
        <v>1.1947772186299652E-2</v>
      </c>
      <c r="BI126" s="29">
        <f t="shared" si="146"/>
        <v>0.12972156653312658</v>
      </c>
      <c r="BJ126" s="29">
        <f t="shared" si="147"/>
        <v>6.0936770138859404E-2</v>
      </c>
      <c r="BK126" s="29">
        <f t="shared" si="148"/>
        <v>0</v>
      </c>
      <c r="BL126" s="29">
        <f t="shared" si="149"/>
        <v>0</v>
      </c>
      <c r="BM126" s="29">
        <f t="shared" si="150"/>
        <v>0</v>
      </c>
      <c r="BN126" s="29">
        <f t="shared" si="151"/>
        <v>1.7298240268173104</v>
      </c>
      <c r="BO126" s="29">
        <f t="shared" si="152"/>
        <v>0.73930633098792553</v>
      </c>
      <c r="BP126" s="29">
        <f t="shared" si="153"/>
        <v>1.5921692199599752E-3</v>
      </c>
      <c r="BQ126" s="29">
        <f t="shared" si="154"/>
        <v>0.13006408866703728</v>
      </c>
      <c r="BR126" s="29">
        <f t="shared" si="155"/>
        <v>9.3336401341367319E-3</v>
      </c>
      <c r="BS126" s="29">
        <f t="shared" si="156"/>
        <v>5.7045348293880479E-4</v>
      </c>
      <c r="BT126" s="29">
        <f t="shared" si="157"/>
        <v>2.0080459674860045E-3</v>
      </c>
      <c r="BU126" s="29">
        <f t="shared" si="158"/>
        <v>6.906929260476433E-3</v>
      </c>
      <c r="BV126" s="29">
        <f t="shared" si="159"/>
        <v>7.4991192469328963E-2</v>
      </c>
      <c r="BW126" s="29">
        <f t="shared" si="160"/>
        <v>3.522714981071022E-2</v>
      </c>
      <c r="BX126" s="29">
        <f t="shared" si="161"/>
        <v>0</v>
      </c>
      <c r="BY126" s="29">
        <f t="shared" si="162"/>
        <v>0</v>
      </c>
      <c r="BZ126" s="29">
        <f t="shared" si="163"/>
        <v>0</v>
      </c>
      <c r="CA126" s="29">
        <f t="shared" si="164"/>
        <v>1</v>
      </c>
      <c r="CB126" s="29">
        <f t="shared" si="165"/>
        <v>0.92536652669665787</v>
      </c>
      <c r="CC126" s="29">
        <f t="shared" si="166"/>
        <v>2.7541725714457402E-3</v>
      </c>
      <c r="CD126" s="29">
        <f t="shared" si="167"/>
        <v>3.0207628406939909E-2</v>
      </c>
      <c r="CE126" s="29">
        <f t="shared" si="168"/>
        <v>0.11065272581507216</v>
      </c>
      <c r="CF126" s="29">
        <f t="shared" si="169"/>
        <v>1.8325991189427314E-3</v>
      </c>
      <c r="CG126" s="29">
        <f t="shared" si="170"/>
        <v>0.79147686108712689</v>
      </c>
      <c r="CH126" s="29">
        <f t="shared" si="171"/>
        <v>3.3525092104840809E-2</v>
      </c>
      <c r="CI126" s="29">
        <f t="shared" si="172"/>
        <v>1.1294166240446346E-3</v>
      </c>
      <c r="CJ126" s="29">
        <f t="shared" si="173"/>
        <v>0</v>
      </c>
      <c r="CK126" s="29">
        <f t="shared" si="174"/>
        <v>0</v>
      </c>
      <c r="CL126" s="29">
        <f t="shared" si="175"/>
        <v>6.5790252779309236E-5</v>
      </c>
      <c r="CM126" s="29">
        <f t="shared" si="176"/>
        <v>1.8970108126778502</v>
      </c>
      <c r="CN126" s="29"/>
      <c r="CO126" s="29">
        <f t="shared" si="177"/>
        <v>0.84317846953835573</v>
      </c>
      <c r="CP126" s="29"/>
      <c r="CQ126" s="29">
        <f t="shared" si="178"/>
        <v>1.8507330533933157</v>
      </c>
      <c r="CR126" s="29">
        <f t="shared" si="179"/>
        <v>5.5083451428914803E-3</v>
      </c>
      <c r="CS126" s="29">
        <f t="shared" si="180"/>
        <v>9.0622885220819724E-2</v>
      </c>
      <c r="CT126" s="29">
        <f t="shared" si="181"/>
        <v>0.11065272581507216</v>
      </c>
      <c r="CU126" s="29">
        <f t="shared" si="182"/>
        <v>1.8325991189427314E-3</v>
      </c>
      <c r="CV126" s="29">
        <f t="shared" si="183"/>
        <v>0.79147686108712689</v>
      </c>
      <c r="CW126" s="29">
        <f t="shared" si="184"/>
        <v>3.3525092104840809E-2</v>
      </c>
      <c r="CX126" s="29">
        <f t="shared" si="185"/>
        <v>1.1294166240446346E-3</v>
      </c>
      <c r="CY126" s="29">
        <f t="shared" si="186"/>
        <v>0</v>
      </c>
      <c r="CZ126" s="29">
        <f t="shared" si="187"/>
        <v>0</v>
      </c>
      <c r="DA126" s="29">
        <f t="shared" si="188"/>
        <v>1.9737075833792771E-4</v>
      </c>
      <c r="DB126" s="29">
        <f t="shared" si="189"/>
        <v>2.8856783492653917</v>
      </c>
      <c r="DC126" s="29">
        <f t="shared" si="190"/>
        <v>2.07923381395831</v>
      </c>
      <c r="DD126" s="29">
        <f t="shared" si="191"/>
        <v>1.9240533726128461</v>
      </c>
      <c r="DE126" s="29">
        <f t="shared" si="192"/>
        <v>5.7265687400264919E-3</v>
      </c>
      <c r="DF126" s="29">
        <f t="shared" si="193"/>
        <v>0.12561744484639412</v>
      </c>
      <c r="DG126" s="29">
        <f t="shared" si="194"/>
        <v>1.9297799413528727</v>
      </c>
      <c r="DH126" s="29">
        <f t="shared" si="195"/>
        <v>7.5946627387153853E-2</v>
      </c>
      <c r="DI126" s="29">
        <f t="shared" si="196"/>
        <v>4.9670817459240263E-2</v>
      </c>
      <c r="DJ126" s="29">
        <f t="shared" si="197"/>
        <v>0.23007288912135562</v>
      </c>
      <c r="DK126" s="29">
        <f t="shared" si="198"/>
        <v>3.810402055535934E-3</v>
      </c>
      <c r="DL126" s="29">
        <f t="shared" si="199"/>
        <v>1.6456654525379384</v>
      </c>
      <c r="DM126" s="29">
        <f t="shared" si="200"/>
        <v>6.9706505120451775E-2</v>
      </c>
      <c r="DN126" s="29">
        <f t="shared" si="201"/>
        <v>4.6966424695204885E-3</v>
      </c>
      <c r="DO126" s="29">
        <f t="shared" si="202"/>
        <v>0</v>
      </c>
      <c r="DP126" s="29">
        <f t="shared" si="203"/>
        <v>0</v>
      </c>
      <c r="DQ126" s="29">
        <f t="shared" si="204"/>
        <v>2.7358663641520887E-4</v>
      </c>
      <c r="DR126" s="31">
        <f t="shared" si="205"/>
        <v>4.0096228641404839</v>
      </c>
      <c r="DS126" s="29"/>
      <c r="DT126" s="29">
        <f t="shared" si="206"/>
        <v>4.6966424695204885E-3</v>
      </c>
      <c r="DU126" s="29">
        <f t="shared" si="207"/>
        <v>5.7265687400264919E-3</v>
      </c>
      <c r="DV126" s="29">
        <f t="shared" si="208"/>
        <v>2.7358663641520887E-4</v>
      </c>
      <c r="DW126" s="31">
        <f t="shared" si="209"/>
        <v>4.4700588353304566E-2</v>
      </c>
      <c r="DX126" s="29">
        <f t="shared" si="210"/>
        <v>6.9706505120451775E-2</v>
      </c>
      <c r="DY126" s="29">
        <f t="shared" si="211"/>
        <v>0.8797075407505236</v>
      </c>
      <c r="DZ126" s="29">
        <f t="shared" si="212"/>
        <v>1.0048114320702421</v>
      </c>
      <c r="EA126" s="29">
        <f t="shared" si="213"/>
        <v>9.3363146105097119</v>
      </c>
      <c r="EB126" s="29">
        <f t="shared" si="214"/>
        <v>5.7039274939928637</v>
      </c>
      <c r="EC126" s="29"/>
      <c r="ED126" s="29"/>
      <c r="EE126" s="29">
        <f t="shared" si="215"/>
        <v>0.73930633098792553</v>
      </c>
      <c r="EF126" s="29">
        <f t="shared" si="216"/>
        <v>1.8819068845037975E-2</v>
      </c>
      <c r="EG126" s="29">
        <f t="shared" si="217"/>
        <v>-0.49882913961360764</v>
      </c>
      <c r="EH126" s="29">
        <f t="shared" si="218"/>
        <v>96.59635520432316</v>
      </c>
      <c r="EI126" s="29" t="e">
        <f>125.9*1000/8.3144+(#REF!*10^9-10^5)*6.5*(10^-6)/8.3144</f>
        <v>#REF!</v>
      </c>
      <c r="EJ126" s="29">
        <f t="shared" si="219"/>
        <v>11.249396151112361</v>
      </c>
      <c r="EK126" s="29" t="e">
        <f t="shared" si="220"/>
        <v>#REF!</v>
      </c>
      <c r="EL126" s="29" t="e">
        <f>#REF!</f>
        <v>#REF!</v>
      </c>
      <c r="EM126" s="29" t="e">
        <f>1/(0.000407-0.0000329*#REF!+0.00001202*P126+0.000056662*EA126-0.000306214*BT126-0.0006176*BW126+0.00018946*BT126/(BT126+BR126)+0.00025746*DJ126)</f>
        <v>#REF!</v>
      </c>
      <c r="EN126" s="29"/>
      <c r="EO126" s="29" t="e">
        <f t="shared" si="221"/>
        <v>#REF!</v>
      </c>
      <c r="EP126" s="29" t="e">
        <f>#REF!</f>
        <v>#REF!</v>
      </c>
      <c r="EQ126" s="31" t="e">
        <f t="shared" si="222"/>
        <v>#REF!</v>
      </c>
      <c r="ER126" s="31" t="e">
        <f>2064.1+31.52*DF126-12.28*DM126-289.6*DQ126+1.544*LN(DQ126)-177.24*(DF126-0.17145)^2-371.87*(DF126-0.17145)*(DM126-0.07365)+0.321067*#REF!-343.43*LN(#REF!)</f>
        <v>#REF!</v>
      </c>
      <c r="ES126" s="31" t="e">
        <f t="shared" si="223"/>
        <v>#REF!</v>
      </c>
      <c r="ET126" s="31">
        <f t="shared" si="224"/>
        <v>0.17705003907652664</v>
      </c>
      <c r="EU126" s="31" t="e">
        <f>(5573.8+587.9*#REF!-61*#REF!^2)/(5.3-0.633*LN(ET126)-3.97*EF126+0.06*EG126+24.7*BU126^2+0.081*P126+0.156*#REF!)</f>
        <v>#REF!</v>
      </c>
    </row>
    <row r="127" spans="4:151">
      <c r="D127">
        <v>76.319999999999993</v>
      </c>
      <c r="E127">
        <v>0.23</v>
      </c>
      <c r="F127">
        <v>11.87</v>
      </c>
      <c r="G127">
        <v>1.18</v>
      </c>
      <c r="H127">
        <v>0.01</v>
      </c>
      <c r="I127">
        <v>0.14000000000000001</v>
      </c>
      <c r="J127">
        <v>0.67</v>
      </c>
      <c r="K127">
        <v>4.22</v>
      </c>
      <c r="L127">
        <v>2.8</v>
      </c>
      <c r="M127" s="30">
        <v>0</v>
      </c>
      <c r="N127">
        <v>0</v>
      </c>
      <c r="O127">
        <v>0</v>
      </c>
      <c r="P127">
        <v>2.56</v>
      </c>
      <c r="S127">
        <v>55.6</v>
      </c>
      <c r="T127">
        <v>0.22</v>
      </c>
      <c r="U127">
        <v>3.08</v>
      </c>
      <c r="V127">
        <v>7.95</v>
      </c>
      <c r="W127">
        <v>0.13</v>
      </c>
      <c r="X127">
        <v>31.9</v>
      </c>
      <c r="Y127">
        <v>1.88</v>
      </c>
      <c r="Z127">
        <v>7.0000000000000007E-2</v>
      </c>
      <c r="AA127">
        <v>0</v>
      </c>
      <c r="AB127" s="30">
        <v>0</v>
      </c>
      <c r="AC127">
        <v>0.01</v>
      </c>
      <c r="AD127" s="30">
        <v>0</v>
      </c>
      <c r="AF127" s="29">
        <f t="shared" si="120"/>
        <v>0.20697234596547193</v>
      </c>
      <c r="AG127" s="29">
        <f t="shared" si="121"/>
        <v>0.17740431026067408</v>
      </c>
      <c r="AH127" s="7" t="str">
        <f t="shared" si="122"/>
        <v/>
      </c>
      <c r="AI127" s="29" t="str">
        <f t="shared" si="123"/>
        <v/>
      </c>
      <c r="AJ127" s="40" t="e">
        <f t="shared" si="124"/>
        <v>#REF!</v>
      </c>
      <c r="AK127" s="41">
        <f t="shared" ca="1" si="125"/>
        <v>963.33700471297902</v>
      </c>
      <c r="AL127" s="40">
        <f t="shared" ca="1" si="126"/>
        <v>864.22737445780501</v>
      </c>
      <c r="AM127" s="94">
        <f t="shared" ca="1" si="127"/>
        <v>963.33700471297902</v>
      </c>
      <c r="AN127" s="94">
        <f t="shared" ca="1" si="128"/>
        <v>0.11563765183671268</v>
      </c>
      <c r="AO127" s="90">
        <f t="shared" si="129"/>
        <v>0.73884677843302449</v>
      </c>
      <c r="AP127" s="90">
        <f t="shared" si="130"/>
        <v>0.73619848357203044</v>
      </c>
      <c r="AQ127" s="29"/>
      <c r="AR127" s="40" t="e">
        <f t="shared" si="131"/>
        <v>#REF!</v>
      </c>
      <c r="AS127" s="40">
        <f t="shared" ca="1" si="132"/>
        <v>0.11563765183671268</v>
      </c>
      <c r="AT127" s="40">
        <f t="shared" ca="1" si="133"/>
        <v>0.38853175223155956</v>
      </c>
      <c r="AU127" s="64"/>
      <c r="AV127" s="126">
        <f t="shared" si="134"/>
        <v>2.9568035704797841E-2</v>
      </c>
      <c r="AW127" s="29"/>
      <c r="AX127" s="29">
        <f t="shared" si="135"/>
        <v>0.13978311660264006</v>
      </c>
      <c r="AY127" s="29">
        <f t="shared" si="136"/>
        <v>4.7275077045431946</v>
      </c>
      <c r="AZ127" s="29">
        <f t="shared" si="137"/>
        <v>17.457305819004748</v>
      </c>
      <c r="BA127" s="29">
        <f t="shared" si="138"/>
        <v>87.734275937557953</v>
      </c>
      <c r="BB127" s="29">
        <f t="shared" si="139"/>
        <v>1.2702153474368512</v>
      </c>
      <c r="BC127" s="29">
        <f t="shared" si="140"/>
        <v>2.8793622337841833E-3</v>
      </c>
      <c r="BD127" s="29">
        <f t="shared" si="141"/>
        <v>0.23283412285089397</v>
      </c>
      <c r="BE127" s="29">
        <f t="shared" si="142"/>
        <v>1.6423926598966684E-2</v>
      </c>
      <c r="BF127" s="29">
        <f t="shared" si="143"/>
        <v>1.4096916299559471E-4</v>
      </c>
      <c r="BG127" s="29">
        <f t="shared" si="144"/>
        <v>3.4735661615109023E-3</v>
      </c>
      <c r="BH127" s="29">
        <f t="shared" si="145"/>
        <v>1.1947772186299652E-2</v>
      </c>
      <c r="BI127" s="29">
        <f t="shared" si="146"/>
        <v>0.13617537581338163</v>
      </c>
      <c r="BJ127" s="29">
        <f t="shared" si="147"/>
        <v>5.9450507452545751E-2</v>
      </c>
      <c r="BK127" s="29">
        <f t="shared" si="148"/>
        <v>0</v>
      </c>
      <c r="BL127" s="29">
        <f t="shared" si="149"/>
        <v>0</v>
      </c>
      <c r="BM127" s="29">
        <f t="shared" si="150"/>
        <v>0</v>
      </c>
      <c r="BN127" s="29">
        <f t="shared" si="151"/>
        <v>1.7335409498972296</v>
      </c>
      <c r="BO127" s="29">
        <f t="shared" si="152"/>
        <v>0.73272878123366736</v>
      </c>
      <c r="BP127" s="29">
        <f t="shared" si="153"/>
        <v>1.6609715703311664E-3</v>
      </c>
      <c r="BQ127" s="29">
        <f t="shared" si="154"/>
        <v>0.1343112909243345</v>
      </c>
      <c r="BR127" s="29">
        <f t="shared" si="155"/>
        <v>9.4742074595586291E-3</v>
      </c>
      <c r="BS127" s="29">
        <f t="shared" si="156"/>
        <v>8.1318623020674449E-5</v>
      </c>
      <c r="BT127" s="29">
        <f t="shared" si="157"/>
        <v>2.0037404721918034E-3</v>
      </c>
      <c r="BU127" s="29">
        <f t="shared" si="158"/>
        <v>6.8921199623279495E-3</v>
      </c>
      <c r="BV127" s="29">
        <f t="shared" si="159"/>
        <v>7.855330779550064E-2</v>
      </c>
      <c r="BW127" s="29">
        <f t="shared" si="160"/>
        <v>3.4294261959067179E-2</v>
      </c>
      <c r="BX127" s="29">
        <f t="shared" si="161"/>
        <v>0</v>
      </c>
      <c r="BY127" s="29">
        <f t="shared" si="162"/>
        <v>0</v>
      </c>
      <c r="BZ127" s="29">
        <f t="shared" si="163"/>
        <v>0</v>
      </c>
      <c r="CA127" s="29">
        <f t="shared" si="164"/>
        <v>0.99999999999999978</v>
      </c>
      <c r="CB127" s="29">
        <f t="shared" si="165"/>
        <v>0.92536652669665787</v>
      </c>
      <c r="CC127" s="29">
        <f t="shared" si="166"/>
        <v>2.7541725714457402E-3</v>
      </c>
      <c r="CD127" s="29">
        <f t="shared" si="167"/>
        <v>3.0207628406939909E-2</v>
      </c>
      <c r="CE127" s="29">
        <f t="shared" si="168"/>
        <v>0.11065272581507216</v>
      </c>
      <c r="CF127" s="29">
        <f t="shared" si="169"/>
        <v>1.8325991189427314E-3</v>
      </c>
      <c r="CG127" s="29">
        <f t="shared" si="170"/>
        <v>0.79147686108712689</v>
      </c>
      <c r="CH127" s="29">
        <f t="shared" si="171"/>
        <v>3.3525092104840809E-2</v>
      </c>
      <c r="CI127" s="29">
        <f t="shared" si="172"/>
        <v>1.1294166240446346E-3</v>
      </c>
      <c r="CJ127" s="29">
        <f t="shared" si="173"/>
        <v>0</v>
      </c>
      <c r="CK127" s="29">
        <f t="shared" si="174"/>
        <v>0</v>
      </c>
      <c r="CL127" s="29">
        <f t="shared" si="175"/>
        <v>6.5790252779309236E-5</v>
      </c>
      <c r="CM127" s="29">
        <f t="shared" si="176"/>
        <v>1.8970108126778502</v>
      </c>
      <c r="CN127" s="29"/>
      <c r="CO127" s="29">
        <f t="shared" si="177"/>
        <v>0.84317846953835573</v>
      </c>
      <c r="CP127" s="29"/>
      <c r="CQ127" s="29">
        <f t="shared" si="178"/>
        <v>1.8507330533933157</v>
      </c>
      <c r="CR127" s="29">
        <f t="shared" si="179"/>
        <v>5.5083451428914803E-3</v>
      </c>
      <c r="CS127" s="29">
        <f t="shared" si="180"/>
        <v>9.0622885220819724E-2</v>
      </c>
      <c r="CT127" s="29">
        <f t="shared" si="181"/>
        <v>0.11065272581507216</v>
      </c>
      <c r="CU127" s="29">
        <f t="shared" si="182"/>
        <v>1.8325991189427314E-3</v>
      </c>
      <c r="CV127" s="29">
        <f t="shared" si="183"/>
        <v>0.79147686108712689</v>
      </c>
      <c r="CW127" s="29">
        <f t="shared" si="184"/>
        <v>3.3525092104840809E-2</v>
      </c>
      <c r="CX127" s="29">
        <f t="shared" si="185"/>
        <v>1.1294166240446346E-3</v>
      </c>
      <c r="CY127" s="29">
        <f t="shared" si="186"/>
        <v>0</v>
      </c>
      <c r="CZ127" s="29">
        <f t="shared" si="187"/>
        <v>0</v>
      </c>
      <c r="DA127" s="29">
        <f t="shared" si="188"/>
        <v>1.9737075833792771E-4</v>
      </c>
      <c r="DB127" s="29">
        <f t="shared" si="189"/>
        <v>2.8856783492653917</v>
      </c>
      <c r="DC127" s="29">
        <f t="shared" si="190"/>
        <v>2.07923381395831</v>
      </c>
      <c r="DD127" s="29">
        <f t="shared" si="191"/>
        <v>1.9240533726128461</v>
      </c>
      <c r="DE127" s="29">
        <f t="shared" si="192"/>
        <v>5.7265687400264919E-3</v>
      </c>
      <c r="DF127" s="29">
        <f t="shared" si="193"/>
        <v>0.12561744484639412</v>
      </c>
      <c r="DG127" s="29">
        <f t="shared" si="194"/>
        <v>1.9297799413528727</v>
      </c>
      <c r="DH127" s="29">
        <f t="shared" si="195"/>
        <v>7.5946627387153853E-2</v>
      </c>
      <c r="DI127" s="29">
        <f t="shared" si="196"/>
        <v>4.9670817459240263E-2</v>
      </c>
      <c r="DJ127" s="29">
        <f t="shared" si="197"/>
        <v>0.23007288912135562</v>
      </c>
      <c r="DK127" s="29">
        <f t="shared" si="198"/>
        <v>3.810402055535934E-3</v>
      </c>
      <c r="DL127" s="29">
        <f t="shared" si="199"/>
        <v>1.6456654525379384</v>
      </c>
      <c r="DM127" s="29">
        <f t="shared" si="200"/>
        <v>6.9706505120451775E-2</v>
      </c>
      <c r="DN127" s="29">
        <f t="shared" si="201"/>
        <v>4.6966424695204885E-3</v>
      </c>
      <c r="DO127" s="29">
        <f t="shared" si="202"/>
        <v>0</v>
      </c>
      <c r="DP127" s="29">
        <f t="shared" si="203"/>
        <v>0</v>
      </c>
      <c r="DQ127" s="29">
        <f t="shared" si="204"/>
        <v>2.7358663641520887E-4</v>
      </c>
      <c r="DR127" s="31">
        <f t="shared" si="205"/>
        <v>4.0096228641404839</v>
      </c>
      <c r="DS127" s="29"/>
      <c r="DT127" s="29">
        <f t="shared" si="206"/>
        <v>4.6966424695204885E-3</v>
      </c>
      <c r="DU127" s="29">
        <f t="shared" si="207"/>
        <v>5.7265687400264919E-3</v>
      </c>
      <c r="DV127" s="29">
        <f t="shared" si="208"/>
        <v>2.7358663641520887E-4</v>
      </c>
      <c r="DW127" s="31">
        <f t="shared" si="209"/>
        <v>4.4700588353304566E-2</v>
      </c>
      <c r="DX127" s="29">
        <f t="shared" si="210"/>
        <v>6.9706505120451775E-2</v>
      </c>
      <c r="DY127" s="29">
        <f t="shared" si="211"/>
        <v>0.8797075407505236</v>
      </c>
      <c r="DZ127" s="29">
        <f t="shared" si="212"/>
        <v>1.0048114320702421</v>
      </c>
      <c r="EA127" s="29">
        <f t="shared" si="213"/>
        <v>9.414329277389049</v>
      </c>
      <c r="EB127" s="29">
        <f t="shared" si="214"/>
        <v>5.6786691200718176</v>
      </c>
      <c r="EC127" s="29"/>
      <c r="ED127" s="29"/>
      <c r="EE127" s="29">
        <f t="shared" si="215"/>
        <v>0.73272878123366736</v>
      </c>
      <c r="EF127" s="29">
        <f t="shared" si="216"/>
        <v>1.8451386517099055E-2</v>
      </c>
      <c r="EG127" s="29">
        <f t="shared" si="217"/>
        <v>-0.51644109442955488</v>
      </c>
      <c r="EH127" s="29">
        <f t="shared" si="218"/>
        <v>99.287138045109558</v>
      </c>
      <c r="EI127" s="29" t="e">
        <f>125.9*1000/8.3144+(#REF!*10^9-10^5)*6.5*(10^-6)/8.3144</f>
        <v>#REF!</v>
      </c>
      <c r="EJ127" s="29">
        <f t="shared" si="219"/>
        <v>11.282495882566421</v>
      </c>
      <c r="EK127" s="29" t="e">
        <f t="shared" si="220"/>
        <v>#REF!</v>
      </c>
      <c r="EL127" s="29" t="e">
        <f>#REF!</f>
        <v>#REF!</v>
      </c>
      <c r="EM127" s="29" t="e">
        <f>1/(0.000407-0.0000329*#REF!+0.00001202*P127+0.000056662*EA127-0.000306214*BT127-0.0006176*BW127+0.00018946*BT127/(BT127+BR127)+0.00025746*DJ127)</f>
        <v>#REF!</v>
      </c>
      <c r="EN127" s="29"/>
      <c r="EO127" s="29" t="e">
        <f t="shared" si="221"/>
        <v>#REF!</v>
      </c>
      <c r="EP127" s="29" t="e">
        <f>#REF!</f>
        <v>#REF!</v>
      </c>
      <c r="EQ127" s="31" t="e">
        <f t="shared" si="222"/>
        <v>#REF!</v>
      </c>
      <c r="ER127" s="31" t="e">
        <f>2064.1+31.52*DF127-12.28*DM127-289.6*DQ127+1.544*LN(DQ127)-177.24*(DF127-0.17145)^2-371.87*(DF127-0.17145)*(DM127-0.07365)+0.321067*#REF!-343.43*LN(#REF!)</f>
        <v>#REF!</v>
      </c>
      <c r="ES127" s="31" t="e">
        <f t="shared" si="223"/>
        <v>#REF!</v>
      </c>
      <c r="ET127" s="31">
        <f t="shared" si="224"/>
        <v>0.17457305819004748</v>
      </c>
      <c r="EU127" s="31" t="e">
        <f>(5573.8+587.9*#REF!-61*#REF!^2)/(5.3-0.633*LN(ET127)-3.97*EF127+0.06*EG127+24.7*BU127^2+0.081*P127+0.156*#REF!)</f>
        <v>#REF!</v>
      </c>
    </row>
    <row r="128" spans="4:151">
      <c r="D128">
        <v>49.6</v>
      </c>
      <c r="E128">
        <v>3.79</v>
      </c>
      <c r="F128">
        <v>15.8</v>
      </c>
      <c r="G128">
        <v>13</v>
      </c>
      <c r="H128">
        <v>0.14000000000000001</v>
      </c>
      <c r="I128">
        <v>4.26</v>
      </c>
      <c r="J128">
        <v>6.59</v>
      </c>
      <c r="K128">
        <v>3.65</v>
      </c>
      <c r="L128">
        <v>1.04</v>
      </c>
      <c r="M128" s="30">
        <v>0</v>
      </c>
      <c r="N128">
        <v>0</v>
      </c>
      <c r="O128">
        <v>0.63</v>
      </c>
      <c r="P128">
        <v>0</v>
      </c>
      <c r="S128">
        <v>52.2</v>
      </c>
      <c r="T128">
        <v>0.44</v>
      </c>
      <c r="U128">
        <v>7.2</v>
      </c>
      <c r="V128">
        <v>12.1</v>
      </c>
      <c r="W128">
        <v>0.1</v>
      </c>
      <c r="X128">
        <v>26.6</v>
      </c>
      <c r="Y128">
        <v>2.1</v>
      </c>
      <c r="Z128">
        <v>0.24</v>
      </c>
      <c r="AA128">
        <v>0</v>
      </c>
      <c r="AB128" s="30">
        <v>0</v>
      </c>
      <c r="AC128">
        <v>0.01</v>
      </c>
      <c r="AD128" s="30">
        <v>0</v>
      </c>
      <c r="AF128" s="29">
        <f t="shared" si="120"/>
        <v>0.30316563993055301</v>
      </c>
      <c r="AG128" s="29">
        <f t="shared" si="121"/>
        <v>0.15410259770961612</v>
      </c>
      <c r="AH128" s="7" t="str">
        <f t="shared" si="122"/>
        <v/>
      </c>
      <c r="AI128" s="29" t="str">
        <f t="shared" si="123"/>
        <v/>
      </c>
      <c r="AJ128" s="40" t="e">
        <f t="shared" si="124"/>
        <v>#REF!</v>
      </c>
      <c r="AK128" s="41">
        <f t="shared" ca="1" si="125"/>
        <v>1303.6613643038124</v>
      </c>
      <c r="AL128" s="40">
        <f t="shared" ca="1" si="126"/>
        <v>1191.1836322246315</v>
      </c>
      <c r="AM128" s="94">
        <f t="shared" ca="1" si="127"/>
        <v>1303.6613643038124</v>
      </c>
      <c r="AN128" s="94">
        <f t="shared" ca="1" si="128"/>
        <v>1.4648105748039879</v>
      </c>
      <c r="AO128" s="90">
        <f t="shared" si="129"/>
        <v>1.2655119113924047</v>
      </c>
      <c r="AP128" s="90">
        <f t="shared" si="130"/>
        <v>1.3603696202531643</v>
      </c>
      <c r="AQ128" s="29"/>
      <c r="AR128" s="40" t="e">
        <f t="shared" si="131"/>
        <v>#REF!</v>
      </c>
      <c r="AS128" s="40">
        <f t="shared" ca="1" si="132"/>
        <v>1.4648105748039879</v>
      </c>
      <c r="AT128" s="40">
        <f t="shared" ca="1" si="133"/>
        <v>1.1897706778012165</v>
      </c>
      <c r="AU128" s="64"/>
      <c r="AV128" s="126">
        <f t="shared" si="134"/>
        <v>0.14906304222093689</v>
      </c>
      <c r="AW128" s="29"/>
      <c r="AX128" s="29">
        <f t="shared" si="135"/>
        <v>0.25514203044144801</v>
      </c>
      <c r="AY128" s="29">
        <f t="shared" si="136"/>
        <v>1.7116384225090746</v>
      </c>
      <c r="AZ128" s="29">
        <f t="shared" si="137"/>
        <v>36.87436542711913</v>
      </c>
      <c r="BA128" s="29">
        <f t="shared" si="138"/>
        <v>79.669678492408622</v>
      </c>
      <c r="BB128" s="29">
        <f t="shared" si="139"/>
        <v>0.82550682957111932</v>
      </c>
      <c r="BC128" s="29">
        <f t="shared" si="140"/>
        <v>4.7446882026269802E-2</v>
      </c>
      <c r="BD128" s="29">
        <f t="shared" si="141"/>
        <v>0.30992242131795494</v>
      </c>
      <c r="BE128" s="29">
        <f t="shared" si="142"/>
        <v>0.18094156422590416</v>
      </c>
      <c r="BF128" s="29">
        <f t="shared" si="143"/>
        <v>1.9735682819383262E-3</v>
      </c>
      <c r="BG128" s="29">
        <f t="shared" si="144"/>
        <v>0.10569565605740315</v>
      </c>
      <c r="BH128" s="29">
        <f t="shared" si="145"/>
        <v>0.11751614732494731</v>
      </c>
      <c r="BI128" s="29">
        <f t="shared" si="146"/>
        <v>0.11778201936465474</v>
      </c>
      <c r="BJ128" s="29">
        <f t="shared" si="147"/>
        <v>2.208161705380271E-2</v>
      </c>
      <c r="BK128" s="29">
        <f t="shared" si="148"/>
        <v>0</v>
      </c>
      <c r="BL128" s="29">
        <f t="shared" si="149"/>
        <v>0</v>
      </c>
      <c r="BM128" s="29">
        <f t="shared" si="150"/>
        <v>8.8771779028724001E-3</v>
      </c>
      <c r="BN128" s="29">
        <f t="shared" si="151"/>
        <v>1.7377438831268672</v>
      </c>
      <c r="BO128" s="29">
        <f t="shared" si="152"/>
        <v>0.47504516493288768</v>
      </c>
      <c r="BP128" s="29">
        <f t="shared" si="153"/>
        <v>2.7303725529963987E-2</v>
      </c>
      <c r="BQ128" s="29">
        <f t="shared" si="154"/>
        <v>0.17834758293626432</v>
      </c>
      <c r="BR128" s="29">
        <f t="shared" si="155"/>
        <v>0.10412441441043713</v>
      </c>
      <c r="BS128" s="29">
        <f t="shared" si="156"/>
        <v>1.1357072242355534E-3</v>
      </c>
      <c r="BT128" s="29">
        <f t="shared" si="157"/>
        <v>6.0823494810533389E-2</v>
      </c>
      <c r="BU128" s="29">
        <f t="shared" si="158"/>
        <v>6.7625700464841065E-2</v>
      </c>
      <c r="BV128" s="29">
        <f t="shared" si="159"/>
        <v>6.7778698868281875E-2</v>
      </c>
      <c r="BW128" s="29">
        <f t="shared" si="160"/>
        <v>1.2707060728690017E-2</v>
      </c>
      <c r="BX128" s="29">
        <f t="shared" si="161"/>
        <v>0</v>
      </c>
      <c r="BY128" s="29">
        <f t="shared" si="162"/>
        <v>0</v>
      </c>
      <c r="BZ128" s="29">
        <f t="shared" si="163"/>
        <v>5.1084500938647845E-3</v>
      </c>
      <c r="CA128" s="29">
        <f t="shared" si="164"/>
        <v>0.99999999999999967</v>
      </c>
      <c r="CB128" s="29">
        <f t="shared" si="165"/>
        <v>0.868779364992186</v>
      </c>
      <c r="CC128" s="29">
        <f t="shared" si="166"/>
        <v>5.5083451428914803E-3</v>
      </c>
      <c r="CD128" s="29">
        <f t="shared" si="167"/>
        <v>7.0615235237002388E-2</v>
      </c>
      <c r="CE128" s="29">
        <f t="shared" si="168"/>
        <v>0.16841484054872616</v>
      </c>
      <c r="CF128" s="29">
        <f t="shared" si="169"/>
        <v>1.4096916299559472E-3</v>
      </c>
      <c r="CG128" s="29">
        <f t="shared" si="170"/>
        <v>0.65997757068707141</v>
      </c>
      <c r="CH128" s="29">
        <f t="shared" si="171"/>
        <v>3.7448241180939208E-2</v>
      </c>
      <c r="CI128" s="29">
        <f t="shared" si="172"/>
        <v>3.8722855681530325E-3</v>
      </c>
      <c r="CJ128" s="29">
        <f t="shared" si="173"/>
        <v>0</v>
      </c>
      <c r="CK128" s="29">
        <f t="shared" si="174"/>
        <v>0</v>
      </c>
      <c r="CL128" s="29">
        <f t="shared" si="175"/>
        <v>6.5790252779309236E-5</v>
      </c>
      <c r="CM128" s="29">
        <f t="shared" si="176"/>
        <v>1.816091365239705</v>
      </c>
      <c r="CN128" s="29"/>
      <c r="CO128" s="29">
        <f t="shared" si="177"/>
        <v>0.75756008187913404</v>
      </c>
      <c r="CP128" s="29"/>
      <c r="CQ128" s="29">
        <f t="shared" si="178"/>
        <v>1.737558729984372</v>
      </c>
      <c r="CR128" s="29">
        <f t="shared" si="179"/>
        <v>1.1016690285782961E-2</v>
      </c>
      <c r="CS128" s="29">
        <f t="shared" si="180"/>
        <v>0.21184570571100717</v>
      </c>
      <c r="CT128" s="29">
        <f t="shared" si="181"/>
        <v>0.16841484054872616</v>
      </c>
      <c r="CU128" s="29">
        <f t="shared" si="182"/>
        <v>1.4096916299559472E-3</v>
      </c>
      <c r="CV128" s="29">
        <f t="shared" si="183"/>
        <v>0.65997757068707141</v>
      </c>
      <c r="CW128" s="29">
        <f t="shared" si="184"/>
        <v>3.7448241180939208E-2</v>
      </c>
      <c r="CX128" s="29">
        <f t="shared" si="185"/>
        <v>3.8722855681530325E-3</v>
      </c>
      <c r="CY128" s="29">
        <f t="shared" si="186"/>
        <v>0</v>
      </c>
      <c r="CZ128" s="29">
        <f t="shared" si="187"/>
        <v>0</v>
      </c>
      <c r="DA128" s="29">
        <f t="shared" si="188"/>
        <v>1.9737075833792771E-4</v>
      </c>
      <c r="DB128" s="29">
        <f t="shared" si="189"/>
        <v>2.8317411263543453</v>
      </c>
      <c r="DC128" s="29">
        <f t="shared" si="190"/>
        <v>2.1188377511487255</v>
      </c>
      <c r="DD128" s="29">
        <f t="shared" si="191"/>
        <v>1.8408025159644612</v>
      </c>
      <c r="DE128" s="29">
        <f t="shared" si="192"/>
        <v>1.1671289635115189E-2</v>
      </c>
      <c r="DF128" s="29">
        <f t="shared" si="193"/>
        <v>0.29924445245281678</v>
      </c>
      <c r="DG128" s="29">
        <f t="shared" si="194"/>
        <v>1.8524738055995764</v>
      </c>
      <c r="DH128" s="29">
        <f t="shared" si="195"/>
        <v>0.15919748403553879</v>
      </c>
      <c r="DI128" s="29">
        <f t="shared" si="196"/>
        <v>0.14004696841727798</v>
      </c>
      <c r="DJ128" s="29">
        <f t="shared" si="197"/>
        <v>0.35684372200833414</v>
      </c>
      <c r="DK128" s="29">
        <f t="shared" si="198"/>
        <v>2.9869078430290407E-3</v>
      </c>
      <c r="DL128" s="29">
        <f t="shared" si="199"/>
        <v>1.3983853916831934</v>
      </c>
      <c r="DM128" s="29">
        <f t="shared" si="200"/>
        <v>7.9346747128296327E-2</v>
      </c>
      <c r="DN128" s="29">
        <f t="shared" si="201"/>
        <v>1.6409489690062073E-2</v>
      </c>
      <c r="DO128" s="29">
        <f t="shared" si="202"/>
        <v>0</v>
      </c>
      <c r="DP128" s="29">
        <f t="shared" si="203"/>
        <v>0</v>
      </c>
      <c r="DQ128" s="29">
        <f t="shared" si="204"/>
        <v>2.7879774249283556E-4</v>
      </c>
      <c r="DR128" s="31">
        <f t="shared" si="205"/>
        <v>4.0059693141478014</v>
      </c>
      <c r="DS128" s="29"/>
      <c r="DT128" s="29">
        <f t="shared" si="206"/>
        <v>1.6409489690062073E-2</v>
      </c>
      <c r="DU128" s="29">
        <f t="shared" si="207"/>
        <v>1.1671289635115189E-2</v>
      </c>
      <c r="DV128" s="29">
        <f t="shared" si="208"/>
        <v>2.7879774249283556E-4</v>
      </c>
      <c r="DW128" s="31">
        <f t="shared" si="209"/>
        <v>0.12335868098472307</v>
      </c>
      <c r="DX128" s="29">
        <f t="shared" si="210"/>
        <v>7.9346747128296327E-2</v>
      </c>
      <c r="DY128" s="29">
        <f t="shared" si="211"/>
        <v>0.7719196518932111</v>
      </c>
      <c r="DZ128" s="29">
        <f t="shared" si="212"/>
        <v>1.0029846570739007</v>
      </c>
      <c r="EA128" s="29">
        <f t="shared" si="213"/>
        <v>4.8203437864072081</v>
      </c>
      <c r="EB128" s="29">
        <f t="shared" si="214"/>
        <v>3.8949920769507567</v>
      </c>
      <c r="EC128" s="29"/>
      <c r="ED128" s="29"/>
      <c r="EE128" s="29">
        <f t="shared" si="215"/>
        <v>0.47504516493288768</v>
      </c>
      <c r="EF128" s="29">
        <f t="shared" si="216"/>
        <v>0.23370931691004715</v>
      </c>
      <c r="EG128" s="29">
        <f t="shared" si="217"/>
        <v>-0.88131617717798338</v>
      </c>
      <c r="EH128" s="29">
        <f t="shared" si="218"/>
        <v>5.2640406756499445</v>
      </c>
      <c r="EI128" s="29" t="e">
        <f>125.9*1000/8.3144+(#REF!*10^9-10^5)*6.5*(10^-6)/8.3144</f>
        <v>#REF!</v>
      </c>
      <c r="EJ128" s="29">
        <f t="shared" si="219"/>
        <v>10.851013914867487</v>
      </c>
      <c r="EK128" s="29" t="e">
        <f t="shared" si="220"/>
        <v>#REF!</v>
      </c>
      <c r="EL128" s="29" t="e">
        <f>#REF!</f>
        <v>#REF!</v>
      </c>
      <c r="EM128" s="29" t="e">
        <f>1/(0.000407-0.0000329*#REF!+0.00001202*P128+0.000056662*EA128-0.000306214*BT128-0.0006176*BW128+0.00018946*BT128/(BT128+BR128)+0.00025746*DJ128)</f>
        <v>#REF!</v>
      </c>
      <c r="EN128" s="29"/>
      <c r="EO128" s="29" t="e">
        <f t="shared" si="221"/>
        <v>#REF!</v>
      </c>
      <c r="EP128" s="29" t="e">
        <f>#REF!</f>
        <v>#REF!</v>
      </c>
      <c r="EQ128" s="31" t="e">
        <f t="shared" si="222"/>
        <v>#REF!</v>
      </c>
      <c r="ER128" s="31" t="e">
        <f>2064.1+31.52*DF128-12.28*DM128-289.6*DQ128+1.544*LN(DQ128)-177.24*(DF128-0.17145)^2-371.87*(DF128-0.17145)*(DM128-0.07365)+0.321067*#REF!-343.43*LN(#REF!)</f>
        <v>#REF!</v>
      </c>
      <c r="ES128" s="31" t="e">
        <f t="shared" si="223"/>
        <v>#REF!</v>
      </c>
      <c r="ET128" s="31">
        <f t="shared" si="224"/>
        <v>0.36874365427119121</v>
      </c>
      <c r="EU128" s="31" t="e">
        <f>(5573.8+587.9*#REF!-61*#REF!^2)/(5.3-0.633*LN(ET128)-3.97*EF128+0.06*EG128+24.7*BU128^2+0.081*P128+0.156*#REF!)</f>
        <v>#REF!</v>
      </c>
    </row>
    <row r="129" spans="4:151">
      <c r="D129">
        <v>48.1</v>
      </c>
      <c r="E129">
        <v>3.88</v>
      </c>
      <c r="F129">
        <v>13.2</v>
      </c>
      <c r="G129">
        <v>16.399999999999999</v>
      </c>
      <c r="H129">
        <v>0.16</v>
      </c>
      <c r="I129">
        <v>4.0199999999999996</v>
      </c>
      <c r="J129">
        <v>6.51</v>
      </c>
      <c r="K129">
        <v>3.36</v>
      </c>
      <c r="L129">
        <v>1.36</v>
      </c>
      <c r="M129" s="30">
        <v>0</v>
      </c>
      <c r="N129">
        <v>0</v>
      </c>
      <c r="O129">
        <v>1.59</v>
      </c>
      <c r="P129">
        <v>0</v>
      </c>
      <c r="S129">
        <v>52.2</v>
      </c>
      <c r="T129">
        <v>0.44</v>
      </c>
      <c r="U129">
        <v>7.2</v>
      </c>
      <c r="V129">
        <v>12.1</v>
      </c>
      <c r="W129">
        <v>0.1</v>
      </c>
      <c r="X129">
        <v>26.6</v>
      </c>
      <c r="Y129">
        <v>2.1</v>
      </c>
      <c r="Z129">
        <v>0.24</v>
      </c>
      <c r="AA129">
        <v>0</v>
      </c>
      <c r="AB129" s="30">
        <v>0</v>
      </c>
      <c r="AC129">
        <v>0.01</v>
      </c>
      <c r="AD129" s="30">
        <v>0</v>
      </c>
      <c r="AF129" s="29">
        <f t="shared" si="120"/>
        <v>0.30615573526452228</v>
      </c>
      <c r="AG129" s="29">
        <f t="shared" si="121"/>
        <v>0.1946528927924886</v>
      </c>
      <c r="AH129" s="7" t="str">
        <f t="shared" si="122"/>
        <v/>
      </c>
      <c r="AI129" s="29" t="str">
        <f t="shared" si="123"/>
        <v/>
      </c>
      <c r="AJ129" s="40" t="e">
        <f t="shared" si="124"/>
        <v>#REF!</v>
      </c>
      <c r="AK129" s="41">
        <f t="shared" ca="1" si="125"/>
        <v>1377.8827418265769</v>
      </c>
      <c r="AL129" s="40">
        <f t="shared" ca="1" si="126"/>
        <v>1200.2144061000431</v>
      </c>
      <c r="AM129" s="94">
        <f t="shared" ca="1" si="127"/>
        <v>1377.8827418265769</v>
      </c>
      <c r="AN129" s="94">
        <f t="shared" ca="1" si="128"/>
        <v>1.8428727009988048</v>
      </c>
      <c r="AO129" s="90">
        <f t="shared" si="129"/>
        <v>1.6563360000000003</v>
      </c>
      <c r="AP129" s="90">
        <f t="shared" si="130"/>
        <v>1.6458909090909093</v>
      </c>
      <c r="AQ129" s="29"/>
      <c r="AR129" s="40" t="e">
        <f t="shared" si="131"/>
        <v>#REF!</v>
      </c>
      <c r="AS129" s="40">
        <f t="shared" ca="1" si="132"/>
        <v>1.8428727009988048</v>
      </c>
      <c r="AT129" s="40">
        <f t="shared" ca="1" si="133"/>
        <v>1.6708252136247395</v>
      </c>
      <c r="AU129" s="64"/>
      <c r="AV129" s="126">
        <f t="shared" si="134"/>
        <v>0.11150284247203369</v>
      </c>
      <c r="AW129" s="29"/>
      <c r="AX129" s="29">
        <f t="shared" si="135"/>
        <v>0.25514203044144801</v>
      </c>
      <c r="AY129" s="29">
        <f t="shared" si="136"/>
        <v>2.288210997898469</v>
      </c>
      <c r="AZ129" s="29">
        <f t="shared" si="137"/>
        <v>30.408302972042478</v>
      </c>
      <c r="BA129" s="29">
        <f t="shared" si="138"/>
        <v>79.669678492408622</v>
      </c>
      <c r="BB129" s="29">
        <f t="shared" si="139"/>
        <v>0.80054190528973468</v>
      </c>
      <c r="BC129" s="29">
        <f t="shared" si="140"/>
        <v>4.8573588987315786E-2</v>
      </c>
      <c r="BD129" s="29">
        <f t="shared" si="141"/>
        <v>0.25892252920234204</v>
      </c>
      <c r="BE129" s="29">
        <f t="shared" si="142"/>
        <v>0.22826474256190982</v>
      </c>
      <c r="BF129" s="29">
        <f t="shared" si="143"/>
        <v>2.2555066079295153E-3</v>
      </c>
      <c r="BG129" s="29">
        <f t="shared" si="144"/>
        <v>9.974097120909875E-2</v>
      </c>
      <c r="BH129" s="29">
        <f t="shared" si="145"/>
        <v>0.11608954766091152</v>
      </c>
      <c r="BI129" s="29">
        <f t="shared" si="146"/>
        <v>0.1084239959082849</v>
      </c>
      <c r="BJ129" s="29">
        <f t="shared" si="147"/>
        <v>2.8875960762665083E-2</v>
      </c>
      <c r="BK129" s="29">
        <f t="shared" si="148"/>
        <v>0</v>
      </c>
      <c r="BL129" s="29">
        <f t="shared" si="149"/>
        <v>0</v>
      </c>
      <c r="BM129" s="29">
        <f t="shared" si="150"/>
        <v>2.2404306135820822E-2</v>
      </c>
      <c r="BN129" s="29">
        <f t="shared" si="151"/>
        <v>1.7140930543260131</v>
      </c>
      <c r="BO129" s="29">
        <f t="shared" si="152"/>
        <v>0.46703526583305033</v>
      </c>
      <c r="BP129" s="29">
        <f t="shared" si="153"/>
        <v>2.8337778316484152E-2</v>
      </c>
      <c r="BQ129" s="29">
        <f t="shared" si="154"/>
        <v>0.15105511836062555</v>
      </c>
      <c r="BR129" s="29">
        <f t="shared" si="155"/>
        <v>0.13316939940093522</v>
      </c>
      <c r="BS129" s="29">
        <f t="shared" si="156"/>
        <v>1.3158600708620149E-3</v>
      </c>
      <c r="BT129" s="29">
        <f t="shared" si="157"/>
        <v>5.8188772749165139E-2</v>
      </c>
      <c r="BU129" s="29">
        <f t="shared" si="158"/>
        <v>6.7726514244909705E-2</v>
      </c>
      <c r="BV129" s="29">
        <f t="shared" si="159"/>
        <v>6.3254439795228948E-2</v>
      </c>
      <c r="BW129" s="29">
        <f t="shared" si="160"/>
        <v>1.6846203705095347E-2</v>
      </c>
      <c r="BX129" s="29">
        <f t="shared" si="161"/>
        <v>0</v>
      </c>
      <c r="BY129" s="29">
        <f t="shared" si="162"/>
        <v>0</v>
      </c>
      <c r="BZ129" s="29">
        <f t="shared" si="163"/>
        <v>1.3070647523643498E-2</v>
      </c>
      <c r="CA129" s="29">
        <f t="shared" si="164"/>
        <v>0.99999999999999989</v>
      </c>
      <c r="CB129" s="29">
        <f t="shared" si="165"/>
        <v>0.868779364992186</v>
      </c>
      <c r="CC129" s="29">
        <f t="shared" si="166"/>
        <v>5.5083451428914803E-3</v>
      </c>
      <c r="CD129" s="29">
        <f t="shared" si="167"/>
        <v>7.0615235237002388E-2</v>
      </c>
      <c r="CE129" s="29">
        <f t="shared" si="168"/>
        <v>0.16841484054872616</v>
      </c>
      <c r="CF129" s="29">
        <f t="shared" si="169"/>
        <v>1.4096916299559472E-3</v>
      </c>
      <c r="CG129" s="29">
        <f t="shared" si="170"/>
        <v>0.65997757068707141</v>
      </c>
      <c r="CH129" s="29">
        <f t="shared" si="171"/>
        <v>3.7448241180939208E-2</v>
      </c>
      <c r="CI129" s="29">
        <f t="shared" si="172"/>
        <v>3.8722855681530325E-3</v>
      </c>
      <c r="CJ129" s="29">
        <f t="shared" si="173"/>
        <v>0</v>
      </c>
      <c r="CK129" s="29">
        <f t="shared" si="174"/>
        <v>0</v>
      </c>
      <c r="CL129" s="29">
        <f t="shared" si="175"/>
        <v>6.5790252779309236E-5</v>
      </c>
      <c r="CM129" s="29">
        <f t="shared" si="176"/>
        <v>1.816091365239705</v>
      </c>
      <c r="CN129" s="29"/>
      <c r="CO129" s="29">
        <f t="shared" si="177"/>
        <v>0.75756008187913404</v>
      </c>
      <c r="CP129" s="29"/>
      <c r="CQ129" s="29">
        <f t="shared" si="178"/>
        <v>1.737558729984372</v>
      </c>
      <c r="CR129" s="29">
        <f t="shared" si="179"/>
        <v>1.1016690285782961E-2</v>
      </c>
      <c r="CS129" s="29">
        <f t="shared" si="180"/>
        <v>0.21184570571100717</v>
      </c>
      <c r="CT129" s="29">
        <f t="shared" si="181"/>
        <v>0.16841484054872616</v>
      </c>
      <c r="CU129" s="29">
        <f t="shared" si="182"/>
        <v>1.4096916299559472E-3</v>
      </c>
      <c r="CV129" s="29">
        <f t="shared" si="183"/>
        <v>0.65997757068707141</v>
      </c>
      <c r="CW129" s="29">
        <f t="shared" si="184"/>
        <v>3.7448241180939208E-2</v>
      </c>
      <c r="CX129" s="29">
        <f t="shared" si="185"/>
        <v>3.8722855681530325E-3</v>
      </c>
      <c r="CY129" s="29">
        <f t="shared" si="186"/>
        <v>0</v>
      </c>
      <c r="CZ129" s="29">
        <f t="shared" si="187"/>
        <v>0</v>
      </c>
      <c r="DA129" s="29">
        <f t="shared" si="188"/>
        <v>1.9737075833792771E-4</v>
      </c>
      <c r="DB129" s="29">
        <f t="shared" si="189"/>
        <v>2.8317411263543453</v>
      </c>
      <c r="DC129" s="29">
        <f t="shared" si="190"/>
        <v>2.1188377511487255</v>
      </c>
      <c r="DD129" s="29">
        <f t="shared" si="191"/>
        <v>1.8408025159644612</v>
      </c>
      <c r="DE129" s="29">
        <f t="shared" si="192"/>
        <v>1.1671289635115189E-2</v>
      </c>
      <c r="DF129" s="29">
        <f t="shared" si="193"/>
        <v>0.29924445245281678</v>
      </c>
      <c r="DG129" s="29">
        <f t="shared" si="194"/>
        <v>1.8524738055995764</v>
      </c>
      <c r="DH129" s="29">
        <f t="shared" si="195"/>
        <v>0.15919748403553879</v>
      </c>
      <c r="DI129" s="29">
        <f t="shared" si="196"/>
        <v>0.14004696841727798</v>
      </c>
      <c r="DJ129" s="29">
        <f t="shared" si="197"/>
        <v>0.35684372200833414</v>
      </c>
      <c r="DK129" s="29">
        <f t="shared" si="198"/>
        <v>2.9869078430290407E-3</v>
      </c>
      <c r="DL129" s="29">
        <f t="shared" si="199"/>
        <v>1.3983853916831934</v>
      </c>
      <c r="DM129" s="29">
        <f t="shared" si="200"/>
        <v>7.9346747128296327E-2</v>
      </c>
      <c r="DN129" s="29">
        <f t="shared" si="201"/>
        <v>1.6409489690062073E-2</v>
      </c>
      <c r="DO129" s="29">
        <f t="shared" si="202"/>
        <v>0</v>
      </c>
      <c r="DP129" s="29">
        <f t="shared" si="203"/>
        <v>0</v>
      </c>
      <c r="DQ129" s="29">
        <f t="shared" si="204"/>
        <v>2.7879774249283556E-4</v>
      </c>
      <c r="DR129" s="31">
        <f t="shared" si="205"/>
        <v>4.0059693141478014</v>
      </c>
      <c r="DS129" s="29"/>
      <c r="DT129" s="29">
        <f t="shared" si="206"/>
        <v>1.6409489690062073E-2</v>
      </c>
      <c r="DU129" s="29">
        <f t="shared" si="207"/>
        <v>1.1671289635115189E-2</v>
      </c>
      <c r="DV129" s="29">
        <f t="shared" si="208"/>
        <v>2.7879774249283556E-4</v>
      </c>
      <c r="DW129" s="31">
        <f t="shared" si="209"/>
        <v>0.12335868098472307</v>
      </c>
      <c r="DX129" s="29">
        <f t="shared" si="210"/>
        <v>7.9346747128296327E-2</v>
      </c>
      <c r="DY129" s="29">
        <f t="shared" si="211"/>
        <v>0.7719196518932111</v>
      </c>
      <c r="DZ129" s="29">
        <f t="shared" si="212"/>
        <v>1.0029846570739007</v>
      </c>
      <c r="EA129" s="29">
        <f t="shared" si="213"/>
        <v>4.5573371450675806</v>
      </c>
      <c r="EB129" s="29">
        <f t="shared" si="214"/>
        <v>4.0956678900507653</v>
      </c>
      <c r="EC129" s="29"/>
      <c r="ED129" s="29"/>
      <c r="EE129" s="29">
        <f t="shared" si="215"/>
        <v>0.46703526583305033</v>
      </c>
      <c r="EF129" s="29">
        <f t="shared" si="216"/>
        <v>0.26040054646587213</v>
      </c>
      <c r="EG129" s="29">
        <f t="shared" si="217"/>
        <v>-0.77439286131325802</v>
      </c>
      <c r="EH129" s="29">
        <f t="shared" si="218"/>
        <v>4.9539623376663862</v>
      </c>
      <c r="EI129" s="29" t="e">
        <f>125.9*1000/8.3144+(#REF!*10^9-10^5)*6.5*(10^-6)/8.3144</f>
        <v>#REF!</v>
      </c>
      <c r="EJ129" s="29">
        <f t="shared" si="219"/>
        <v>10.838954016358764</v>
      </c>
      <c r="EK129" s="29" t="e">
        <f t="shared" si="220"/>
        <v>#REF!</v>
      </c>
      <c r="EL129" s="29" t="e">
        <f>#REF!</f>
        <v>#REF!</v>
      </c>
      <c r="EM129" s="29" t="e">
        <f>1/(0.000407-0.0000329*#REF!+0.00001202*P129+0.000056662*EA129-0.000306214*BT129-0.0006176*BW129+0.00018946*BT129/(BT129+BR129)+0.00025746*DJ129)</f>
        <v>#REF!</v>
      </c>
      <c r="EN129" s="29"/>
      <c r="EO129" s="29" t="e">
        <f t="shared" si="221"/>
        <v>#REF!</v>
      </c>
      <c r="EP129" s="29" t="e">
        <f>#REF!</f>
        <v>#REF!</v>
      </c>
      <c r="EQ129" s="31" t="e">
        <f t="shared" si="222"/>
        <v>#REF!</v>
      </c>
      <c r="ER129" s="31" t="e">
        <f>2064.1+31.52*DF129-12.28*DM129-289.6*DQ129+1.544*LN(DQ129)-177.24*(DF129-0.17145)^2-371.87*(DF129-0.17145)*(DM129-0.07365)+0.321067*#REF!-343.43*LN(#REF!)</f>
        <v>#REF!</v>
      </c>
      <c r="ES129" s="31" t="e">
        <f t="shared" si="223"/>
        <v>#REF!</v>
      </c>
      <c r="ET129" s="31">
        <f t="shared" si="224"/>
        <v>0.30408302972042484</v>
      </c>
      <c r="EU129" s="31" t="e">
        <f>(5573.8+587.9*#REF!-61*#REF!^2)/(5.3-0.633*LN(ET129)-3.97*EF129+0.06*EG129+24.7*BU129^2+0.081*P129+0.156*#REF!)</f>
        <v>#REF!</v>
      </c>
    </row>
    <row r="130" spans="4:151">
      <c r="D130">
        <v>47.2</v>
      </c>
      <c r="E130">
        <v>4.76</v>
      </c>
      <c r="F130">
        <v>14.3</v>
      </c>
      <c r="G130">
        <v>15</v>
      </c>
      <c r="H130">
        <v>0.15</v>
      </c>
      <c r="I130">
        <v>4.8</v>
      </c>
      <c r="J130">
        <v>6.61</v>
      </c>
      <c r="K130">
        <v>3.65</v>
      </c>
      <c r="L130">
        <v>1.05</v>
      </c>
      <c r="M130" s="30">
        <v>0</v>
      </c>
      <c r="N130">
        <v>0</v>
      </c>
      <c r="O130">
        <v>0.81</v>
      </c>
      <c r="P130">
        <v>0</v>
      </c>
      <c r="S130">
        <v>52.2</v>
      </c>
      <c r="T130">
        <v>0.44</v>
      </c>
      <c r="U130">
        <v>7.2</v>
      </c>
      <c r="V130">
        <v>12.1</v>
      </c>
      <c r="W130">
        <v>0.1</v>
      </c>
      <c r="X130">
        <v>26.6</v>
      </c>
      <c r="Y130">
        <v>2.1</v>
      </c>
      <c r="Z130">
        <v>0.24</v>
      </c>
      <c r="AA130">
        <v>0</v>
      </c>
      <c r="AB130" s="30">
        <v>0</v>
      </c>
      <c r="AC130">
        <v>0.01</v>
      </c>
      <c r="AD130" s="30">
        <v>0</v>
      </c>
      <c r="AF130" s="29">
        <f t="shared" si="120"/>
        <v>0.31049980779951869</v>
      </c>
      <c r="AG130" s="29">
        <f t="shared" si="121"/>
        <v>0.16493589802508266</v>
      </c>
      <c r="AH130" s="7" t="str">
        <f t="shared" si="122"/>
        <v/>
      </c>
      <c r="AI130" s="29" t="str">
        <f t="shared" si="123"/>
        <v/>
      </c>
      <c r="AJ130" s="40" t="e">
        <f t="shared" si="124"/>
        <v>#REF!</v>
      </c>
      <c r="AK130" s="41">
        <f t="shared" ca="1" si="125"/>
        <v>1343.225105298482</v>
      </c>
      <c r="AL130" s="40">
        <f t="shared" ca="1" si="126"/>
        <v>1220.9860320264513</v>
      </c>
      <c r="AM130" s="94">
        <f t="shared" ca="1" si="127"/>
        <v>1343.225105298482</v>
      </c>
      <c r="AN130" s="94">
        <f t="shared" ca="1" si="128"/>
        <v>1.6978267973573893</v>
      </c>
      <c r="AO130" s="90">
        <f t="shared" si="129"/>
        <v>1.53017</v>
      </c>
      <c r="AP130" s="90">
        <f t="shared" si="130"/>
        <v>1.5124223776223775</v>
      </c>
      <c r="AQ130" s="29"/>
      <c r="AR130" s="40" t="e">
        <f t="shared" si="131"/>
        <v>#REF!</v>
      </c>
      <c r="AS130" s="40">
        <f t="shared" ca="1" si="132"/>
        <v>1.6978267973573893</v>
      </c>
      <c r="AT130" s="40">
        <f t="shared" ca="1" si="133"/>
        <v>1.4331114263938347</v>
      </c>
      <c r="AU130" s="64"/>
      <c r="AV130" s="126">
        <f t="shared" si="134"/>
        <v>0.14556390977443603</v>
      </c>
      <c r="AW130" s="29"/>
      <c r="AX130" s="29">
        <f t="shared" si="135"/>
        <v>0.25514203044144801</v>
      </c>
      <c r="AY130" s="29">
        <f t="shared" si="136"/>
        <v>1.752783576896312</v>
      </c>
      <c r="AZ130" s="29">
        <f t="shared" si="137"/>
        <v>36.323181797154817</v>
      </c>
      <c r="BA130" s="29">
        <f t="shared" si="138"/>
        <v>79.669678492408622</v>
      </c>
      <c r="BB130" s="29">
        <f t="shared" si="139"/>
        <v>0.78556295072090387</v>
      </c>
      <c r="BC130" s="29">
        <f t="shared" si="140"/>
        <v>5.9590279273098741E-2</v>
      </c>
      <c r="BD130" s="29">
        <f t="shared" si="141"/>
        <v>0.28049940663587059</v>
      </c>
      <c r="BE130" s="29">
        <f t="shared" si="142"/>
        <v>0.20877872795296631</v>
      </c>
      <c r="BF130" s="29">
        <f t="shared" si="143"/>
        <v>2.1145374449339205E-3</v>
      </c>
      <c r="BG130" s="29">
        <f t="shared" si="144"/>
        <v>0.11909369696608806</v>
      </c>
      <c r="BH130" s="29">
        <f t="shared" si="145"/>
        <v>0.11787279724095626</v>
      </c>
      <c r="BI130" s="29">
        <f t="shared" si="146"/>
        <v>0.11778201936465474</v>
      </c>
      <c r="BJ130" s="29">
        <f t="shared" si="147"/>
        <v>2.2293940294704658E-2</v>
      </c>
      <c r="BK130" s="29">
        <f t="shared" si="148"/>
        <v>0</v>
      </c>
      <c r="BL130" s="29">
        <f t="shared" si="149"/>
        <v>0</v>
      </c>
      <c r="BM130" s="29">
        <f t="shared" si="150"/>
        <v>1.141351444655023E-2</v>
      </c>
      <c r="BN130" s="29">
        <f t="shared" si="151"/>
        <v>1.7250018703407275</v>
      </c>
      <c r="BO130" s="29">
        <f t="shared" si="152"/>
        <v>0.45539831824398957</v>
      </c>
      <c r="BP130" s="29">
        <f t="shared" si="153"/>
        <v>3.4545051978018028E-2</v>
      </c>
      <c r="BQ130" s="29">
        <f t="shared" si="154"/>
        <v>0.16260817536416092</v>
      </c>
      <c r="BR130" s="29">
        <f t="shared" si="155"/>
        <v>0.12103101541085734</v>
      </c>
      <c r="BS130" s="29">
        <f t="shared" si="156"/>
        <v>1.2258174795580082E-3</v>
      </c>
      <c r="BT130" s="29">
        <f t="shared" si="157"/>
        <v>6.9039749471439302E-2</v>
      </c>
      <c r="BU130" s="29">
        <f t="shared" si="158"/>
        <v>6.8331982282241618E-2</v>
      </c>
      <c r="BV130" s="29">
        <f t="shared" si="159"/>
        <v>6.8279357483473385E-2</v>
      </c>
      <c r="BW130" s="29">
        <f t="shared" si="160"/>
        <v>1.2924009346320936E-2</v>
      </c>
      <c r="BX130" s="29">
        <f t="shared" si="161"/>
        <v>0</v>
      </c>
      <c r="BY130" s="29">
        <f t="shared" si="162"/>
        <v>0</v>
      </c>
      <c r="BZ130" s="29">
        <f t="shared" si="163"/>
        <v>6.6165229399408124E-3</v>
      </c>
      <c r="CA130" s="29">
        <f t="shared" si="164"/>
        <v>1</v>
      </c>
      <c r="CB130" s="29">
        <f t="shared" si="165"/>
        <v>0.868779364992186</v>
      </c>
      <c r="CC130" s="29">
        <f t="shared" si="166"/>
        <v>5.5083451428914803E-3</v>
      </c>
      <c r="CD130" s="29">
        <f t="shared" si="167"/>
        <v>7.0615235237002388E-2</v>
      </c>
      <c r="CE130" s="29">
        <f t="shared" si="168"/>
        <v>0.16841484054872616</v>
      </c>
      <c r="CF130" s="29">
        <f t="shared" si="169"/>
        <v>1.4096916299559472E-3</v>
      </c>
      <c r="CG130" s="29">
        <f t="shared" si="170"/>
        <v>0.65997757068707141</v>
      </c>
      <c r="CH130" s="29">
        <f t="shared" si="171"/>
        <v>3.7448241180939208E-2</v>
      </c>
      <c r="CI130" s="29">
        <f t="shared" si="172"/>
        <v>3.8722855681530325E-3</v>
      </c>
      <c r="CJ130" s="29">
        <f t="shared" si="173"/>
        <v>0</v>
      </c>
      <c r="CK130" s="29">
        <f t="shared" si="174"/>
        <v>0</v>
      </c>
      <c r="CL130" s="29">
        <f t="shared" si="175"/>
        <v>6.5790252779309236E-5</v>
      </c>
      <c r="CM130" s="29">
        <f t="shared" si="176"/>
        <v>1.816091365239705</v>
      </c>
      <c r="CN130" s="29"/>
      <c r="CO130" s="29">
        <f t="shared" si="177"/>
        <v>0.75756008187913404</v>
      </c>
      <c r="CP130" s="29"/>
      <c r="CQ130" s="29">
        <f t="shared" si="178"/>
        <v>1.737558729984372</v>
      </c>
      <c r="CR130" s="29">
        <f t="shared" si="179"/>
        <v>1.1016690285782961E-2</v>
      </c>
      <c r="CS130" s="29">
        <f t="shared" si="180"/>
        <v>0.21184570571100717</v>
      </c>
      <c r="CT130" s="29">
        <f t="shared" si="181"/>
        <v>0.16841484054872616</v>
      </c>
      <c r="CU130" s="29">
        <f t="shared" si="182"/>
        <v>1.4096916299559472E-3</v>
      </c>
      <c r="CV130" s="29">
        <f t="shared" si="183"/>
        <v>0.65997757068707141</v>
      </c>
      <c r="CW130" s="29">
        <f t="shared" si="184"/>
        <v>3.7448241180939208E-2</v>
      </c>
      <c r="CX130" s="29">
        <f t="shared" si="185"/>
        <v>3.8722855681530325E-3</v>
      </c>
      <c r="CY130" s="29">
        <f t="shared" si="186"/>
        <v>0</v>
      </c>
      <c r="CZ130" s="29">
        <f t="shared" si="187"/>
        <v>0</v>
      </c>
      <c r="DA130" s="29">
        <f t="shared" si="188"/>
        <v>1.9737075833792771E-4</v>
      </c>
      <c r="DB130" s="29">
        <f t="shared" si="189"/>
        <v>2.8317411263543453</v>
      </c>
      <c r="DC130" s="29">
        <f t="shared" si="190"/>
        <v>2.1188377511487255</v>
      </c>
      <c r="DD130" s="29">
        <f t="shared" si="191"/>
        <v>1.8408025159644612</v>
      </c>
      <c r="DE130" s="29">
        <f t="shared" si="192"/>
        <v>1.1671289635115189E-2</v>
      </c>
      <c r="DF130" s="29">
        <f t="shared" si="193"/>
        <v>0.29924445245281678</v>
      </c>
      <c r="DG130" s="29">
        <f t="shared" si="194"/>
        <v>1.8524738055995764</v>
      </c>
      <c r="DH130" s="29">
        <f t="shared" si="195"/>
        <v>0.15919748403553879</v>
      </c>
      <c r="DI130" s="29">
        <f t="shared" si="196"/>
        <v>0.14004696841727798</v>
      </c>
      <c r="DJ130" s="29">
        <f t="shared" si="197"/>
        <v>0.35684372200833414</v>
      </c>
      <c r="DK130" s="29">
        <f t="shared" si="198"/>
        <v>2.9869078430290407E-3</v>
      </c>
      <c r="DL130" s="29">
        <f t="shared" si="199"/>
        <v>1.3983853916831934</v>
      </c>
      <c r="DM130" s="29">
        <f t="shared" si="200"/>
        <v>7.9346747128296327E-2</v>
      </c>
      <c r="DN130" s="29">
        <f t="shared" si="201"/>
        <v>1.6409489690062073E-2</v>
      </c>
      <c r="DO130" s="29">
        <f t="shared" si="202"/>
        <v>0</v>
      </c>
      <c r="DP130" s="29">
        <f t="shared" si="203"/>
        <v>0</v>
      </c>
      <c r="DQ130" s="29">
        <f t="shared" si="204"/>
        <v>2.7879774249283556E-4</v>
      </c>
      <c r="DR130" s="31">
        <f t="shared" si="205"/>
        <v>4.0059693141478014</v>
      </c>
      <c r="DS130" s="29"/>
      <c r="DT130" s="29">
        <f t="shared" si="206"/>
        <v>1.6409489690062073E-2</v>
      </c>
      <c r="DU130" s="29">
        <f t="shared" si="207"/>
        <v>1.1671289635115189E-2</v>
      </c>
      <c r="DV130" s="29">
        <f t="shared" si="208"/>
        <v>2.7879774249283556E-4</v>
      </c>
      <c r="DW130" s="31">
        <f t="shared" si="209"/>
        <v>0.12335868098472307</v>
      </c>
      <c r="DX130" s="29">
        <f t="shared" si="210"/>
        <v>7.9346747128296327E-2</v>
      </c>
      <c r="DY130" s="29">
        <f t="shared" si="211"/>
        <v>0.7719196518932111</v>
      </c>
      <c r="DZ130" s="29">
        <f t="shared" si="212"/>
        <v>1.0029846570739007</v>
      </c>
      <c r="EA130" s="29">
        <f t="shared" si="213"/>
        <v>4.6221513603837581</v>
      </c>
      <c r="EB130" s="29">
        <f t="shared" si="214"/>
        <v>3.98067763295718</v>
      </c>
      <c r="EC130" s="29"/>
      <c r="ED130" s="29"/>
      <c r="EE130" s="29">
        <f t="shared" si="215"/>
        <v>0.45539831824398957</v>
      </c>
      <c r="EF130" s="29">
        <f t="shared" si="216"/>
        <v>0.25962856464409628</v>
      </c>
      <c r="EG130" s="29">
        <f t="shared" si="217"/>
        <v>-0.86721203892677723</v>
      </c>
      <c r="EH130" s="29">
        <f t="shared" si="218"/>
        <v>4.612411516720182</v>
      </c>
      <c r="EI130" s="29" t="e">
        <f>125.9*1000/8.3144+(#REF!*10^9-10^5)*6.5*(10^-6)/8.3144</f>
        <v>#REF!</v>
      </c>
      <c r="EJ130" s="29">
        <f t="shared" si="219"/>
        <v>10.782961394702998</v>
      </c>
      <c r="EK130" s="29" t="e">
        <f t="shared" si="220"/>
        <v>#REF!</v>
      </c>
      <c r="EL130" s="29" t="e">
        <f>#REF!</f>
        <v>#REF!</v>
      </c>
      <c r="EM130" s="29" t="e">
        <f>1/(0.000407-0.0000329*#REF!+0.00001202*P130+0.000056662*EA130-0.000306214*BT130-0.0006176*BW130+0.00018946*BT130/(BT130+BR130)+0.00025746*DJ130)</f>
        <v>#REF!</v>
      </c>
      <c r="EN130" s="29"/>
      <c r="EO130" s="29" t="e">
        <f t="shared" si="221"/>
        <v>#REF!</v>
      </c>
      <c r="EP130" s="29" t="e">
        <f>#REF!</f>
        <v>#REF!</v>
      </c>
      <c r="EQ130" s="31" t="e">
        <f t="shared" si="222"/>
        <v>#REF!</v>
      </c>
      <c r="ER130" s="31" t="e">
        <f>2064.1+31.52*DF130-12.28*DM130-289.6*DQ130+1.544*LN(DQ130)-177.24*(DF130-0.17145)^2-371.87*(DF130-0.17145)*(DM130-0.07365)+0.321067*#REF!-343.43*LN(#REF!)</f>
        <v>#REF!</v>
      </c>
      <c r="ES130" s="31" t="e">
        <f t="shared" si="223"/>
        <v>#REF!</v>
      </c>
      <c r="ET130" s="31">
        <f t="shared" si="224"/>
        <v>0.36323181797154819</v>
      </c>
      <c r="EU130" s="31" t="e">
        <f>(5573.8+587.9*#REF!-61*#REF!^2)/(5.3-0.633*LN(ET130)-3.97*EF130+0.06*EG130+24.7*BU130^2+0.081*P130+0.156*#REF!)</f>
        <v>#REF!</v>
      </c>
    </row>
    <row r="131" spans="4:151">
      <c r="D131">
        <v>42.66</v>
      </c>
      <c r="E131">
        <v>0.66</v>
      </c>
      <c r="F131">
        <v>9.36</v>
      </c>
      <c r="G131">
        <v>20.48</v>
      </c>
      <c r="H131">
        <v>0.28000000000000003</v>
      </c>
      <c r="I131">
        <v>13.96</v>
      </c>
      <c r="J131">
        <v>11.13</v>
      </c>
      <c r="K131">
        <v>0.11</v>
      </c>
      <c r="L131">
        <v>0.04</v>
      </c>
      <c r="M131" s="30">
        <v>0</v>
      </c>
      <c r="N131">
        <v>0.33</v>
      </c>
      <c r="O131">
        <v>0</v>
      </c>
      <c r="P131">
        <v>0</v>
      </c>
      <c r="S131">
        <v>52.2</v>
      </c>
      <c r="T131">
        <v>0.44</v>
      </c>
      <c r="U131">
        <v>7.2</v>
      </c>
      <c r="V131">
        <v>12.1</v>
      </c>
      <c r="W131">
        <v>0.1</v>
      </c>
      <c r="X131">
        <v>26.6</v>
      </c>
      <c r="Y131">
        <v>2.1</v>
      </c>
      <c r="Z131">
        <v>0.24</v>
      </c>
      <c r="AA131">
        <v>0</v>
      </c>
      <c r="AB131" s="30">
        <v>0</v>
      </c>
      <c r="AC131">
        <v>0.01</v>
      </c>
      <c r="AD131" s="30">
        <v>0</v>
      </c>
      <c r="AF131" s="29">
        <f t="shared" si="120"/>
        <v>0.32856406112867331</v>
      </c>
      <c r="AG131" s="29">
        <f t="shared" si="121"/>
        <v>1.8494453515891407E-2</v>
      </c>
      <c r="AH131" s="7">
        <f t="shared" ca="1" si="122"/>
        <v>26.162892223479432</v>
      </c>
      <c r="AI131" s="29">
        <f t="shared" ca="1" si="123"/>
        <v>1795.1167803631247</v>
      </c>
      <c r="AJ131" s="40" t="e">
        <f t="shared" si="124"/>
        <v>#REF!</v>
      </c>
      <c r="AK131" s="41">
        <f t="shared" ca="1" si="125"/>
        <v>1521.9667803631248</v>
      </c>
      <c r="AL131" s="40">
        <f t="shared" ca="1" si="126"/>
        <v>1492.6185551276665</v>
      </c>
      <c r="AM131" s="94">
        <f t="shared" ca="1" si="127"/>
        <v>1521.9667803631248</v>
      </c>
      <c r="AN131" s="94">
        <f t="shared" ca="1" si="128"/>
        <v>2.6162892223479433</v>
      </c>
      <c r="AO131" s="90">
        <f t="shared" si="129"/>
        <v>3.0371810000000004</v>
      </c>
      <c r="AP131" s="90">
        <f t="shared" si="130"/>
        <v>2.3577230769230768</v>
      </c>
      <c r="AQ131" s="29"/>
      <c r="AR131" s="40" t="e">
        <f t="shared" si="131"/>
        <v>#REF!</v>
      </c>
      <c r="AS131" s="40">
        <f t="shared" ca="1" si="132"/>
        <v>2.6162892223479433</v>
      </c>
      <c r="AT131" s="40">
        <f t="shared" ca="1" si="133"/>
        <v>2.8806258933591109</v>
      </c>
      <c r="AU131" s="64"/>
      <c r="AV131" s="126">
        <f t="shared" si="134"/>
        <v>0.31006960761278191</v>
      </c>
      <c r="AW131" s="29"/>
      <c r="AX131" s="29">
        <f t="shared" si="135"/>
        <v>0.25514203044144801</v>
      </c>
      <c r="AY131" s="29">
        <f t="shared" si="136"/>
        <v>0.82285404366387305</v>
      </c>
      <c r="AZ131" s="29">
        <f t="shared" si="137"/>
        <v>54.855082995133451</v>
      </c>
      <c r="BA131" s="29">
        <f t="shared" si="138"/>
        <v>79.669678492408622</v>
      </c>
      <c r="BB131" s="29">
        <f t="shared" si="139"/>
        <v>0.71000244656257949</v>
      </c>
      <c r="BC131" s="29">
        <f t="shared" si="140"/>
        <v>8.2625177143372218E-3</v>
      </c>
      <c r="BD131" s="29">
        <f t="shared" si="141"/>
        <v>0.18359961161620619</v>
      </c>
      <c r="BE131" s="29">
        <f t="shared" si="142"/>
        <v>0.28505255656511669</v>
      </c>
      <c r="BF131" s="29">
        <f t="shared" si="143"/>
        <v>3.9471365638766524E-3</v>
      </c>
      <c r="BG131" s="29">
        <f t="shared" si="144"/>
        <v>0.34636416867637282</v>
      </c>
      <c r="BH131" s="29">
        <f t="shared" si="145"/>
        <v>0.1984756782589778</v>
      </c>
      <c r="BI131" s="29">
        <f t="shared" si="146"/>
        <v>3.5495951041402797E-3</v>
      </c>
      <c r="BJ131" s="29">
        <f t="shared" si="147"/>
        <v>8.492929636077965E-4</v>
      </c>
      <c r="BK131" s="29">
        <f t="shared" si="148"/>
        <v>0</v>
      </c>
      <c r="BL131" s="29">
        <f t="shared" si="149"/>
        <v>4.3421566834344096E-3</v>
      </c>
      <c r="BM131" s="29">
        <f t="shared" si="150"/>
        <v>0</v>
      </c>
      <c r="BN131" s="29">
        <f t="shared" si="151"/>
        <v>1.7444451607086491</v>
      </c>
      <c r="BO131" s="29">
        <f t="shared" si="152"/>
        <v>0.40700760479862486</v>
      </c>
      <c r="BP131" s="29">
        <f t="shared" si="153"/>
        <v>4.7364731780853032E-3</v>
      </c>
      <c r="BQ131" s="29">
        <f t="shared" si="154"/>
        <v>0.10524814178831635</v>
      </c>
      <c r="BR131" s="29">
        <f t="shared" si="155"/>
        <v>0.16340585705160218</v>
      </c>
      <c r="BS131" s="29">
        <f t="shared" si="156"/>
        <v>2.2626888209390313E-3</v>
      </c>
      <c r="BT131" s="29">
        <f t="shared" si="157"/>
        <v>0.19855262663325496</v>
      </c>
      <c r="BU131" s="29">
        <f t="shared" si="158"/>
        <v>0.11377581980183926</v>
      </c>
      <c r="BV131" s="29">
        <f t="shared" si="159"/>
        <v>2.0347989057439451E-3</v>
      </c>
      <c r="BW131" s="29">
        <f t="shared" si="160"/>
        <v>4.8685563910922069E-4</v>
      </c>
      <c r="BX131" s="29">
        <f t="shared" si="161"/>
        <v>0</v>
      </c>
      <c r="BY131" s="29">
        <f t="shared" si="162"/>
        <v>2.4891333824850577E-3</v>
      </c>
      <c r="BZ131" s="29">
        <f t="shared" si="163"/>
        <v>0</v>
      </c>
      <c r="CA131" s="29">
        <f t="shared" si="164"/>
        <v>1.0000000000000002</v>
      </c>
      <c r="CB131" s="29">
        <f t="shared" si="165"/>
        <v>0.868779364992186</v>
      </c>
      <c r="CC131" s="29">
        <f t="shared" si="166"/>
        <v>5.5083451428914803E-3</v>
      </c>
      <c r="CD131" s="29">
        <f t="shared" si="167"/>
        <v>7.0615235237002388E-2</v>
      </c>
      <c r="CE131" s="29">
        <f t="shared" si="168"/>
        <v>0.16841484054872616</v>
      </c>
      <c r="CF131" s="29">
        <f t="shared" si="169"/>
        <v>1.4096916299559472E-3</v>
      </c>
      <c r="CG131" s="29">
        <f t="shared" si="170"/>
        <v>0.65997757068707141</v>
      </c>
      <c r="CH131" s="29">
        <f t="shared" si="171"/>
        <v>3.7448241180939208E-2</v>
      </c>
      <c r="CI131" s="29">
        <f t="shared" si="172"/>
        <v>3.8722855681530325E-3</v>
      </c>
      <c r="CJ131" s="29">
        <f t="shared" si="173"/>
        <v>0</v>
      </c>
      <c r="CK131" s="29">
        <f t="shared" si="174"/>
        <v>0</v>
      </c>
      <c r="CL131" s="29">
        <f t="shared" si="175"/>
        <v>6.5790252779309236E-5</v>
      </c>
      <c r="CM131" s="29">
        <f t="shared" si="176"/>
        <v>1.816091365239705</v>
      </c>
      <c r="CN131" s="29"/>
      <c r="CO131" s="29">
        <f t="shared" si="177"/>
        <v>0.75756008187913404</v>
      </c>
      <c r="CP131" s="29"/>
      <c r="CQ131" s="29">
        <f t="shared" si="178"/>
        <v>1.737558729984372</v>
      </c>
      <c r="CR131" s="29">
        <f t="shared" si="179"/>
        <v>1.1016690285782961E-2</v>
      </c>
      <c r="CS131" s="29">
        <f t="shared" si="180"/>
        <v>0.21184570571100717</v>
      </c>
      <c r="CT131" s="29">
        <f t="shared" si="181"/>
        <v>0.16841484054872616</v>
      </c>
      <c r="CU131" s="29">
        <f t="shared" si="182"/>
        <v>1.4096916299559472E-3</v>
      </c>
      <c r="CV131" s="29">
        <f t="shared" si="183"/>
        <v>0.65997757068707141</v>
      </c>
      <c r="CW131" s="29">
        <f t="shared" si="184"/>
        <v>3.7448241180939208E-2</v>
      </c>
      <c r="CX131" s="29">
        <f t="shared" si="185"/>
        <v>3.8722855681530325E-3</v>
      </c>
      <c r="CY131" s="29">
        <f t="shared" si="186"/>
        <v>0</v>
      </c>
      <c r="CZ131" s="29">
        <f t="shared" si="187"/>
        <v>0</v>
      </c>
      <c r="DA131" s="29">
        <f t="shared" si="188"/>
        <v>1.9737075833792771E-4</v>
      </c>
      <c r="DB131" s="29">
        <f t="shared" si="189"/>
        <v>2.8317411263543453</v>
      </c>
      <c r="DC131" s="29">
        <f t="shared" si="190"/>
        <v>2.1188377511487255</v>
      </c>
      <c r="DD131" s="29">
        <f t="shared" si="191"/>
        <v>1.8408025159644612</v>
      </c>
      <c r="DE131" s="29">
        <f t="shared" si="192"/>
        <v>1.1671289635115189E-2</v>
      </c>
      <c r="DF131" s="29">
        <f t="shared" si="193"/>
        <v>0.29924445245281678</v>
      </c>
      <c r="DG131" s="29">
        <f t="shared" si="194"/>
        <v>1.8524738055995764</v>
      </c>
      <c r="DH131" s="29">
        <f t="shared" si="195"/>
        <v>0.15919748403553879</v>
      </c>
      <c r="DI131" s="29">
        <f t="shared" si="196"/>
        <v>0.14004696841727798</v>
      </c>
      <c r="DJ131" s="29">
        <f t="shared" si="197"/>
        <v>0.35684372200833414</v>
      </c>
      <c r="DK131" s="29">
        <f t="shared" si="198"/>
        <v>2.9869078430290407E-3</v>
      </c>
      <c r="DL131" s="29">
        <f t="shared" si="199"/>
        <v>1.3983853916831934</v>
      </c>
      <c r="DM131" s="29">
        <f t="shared" si="200"/>
        <v>7.9346747128296327E-2</v>
      </c>
      <c r="DN131" s="29">
        <f t="shared" si="201"/>
        <v>1.6409489690062073E-2</v>
      </c>
      <c r="DO131" s="29">
        <f t="shared" si="202"/>
        <v>0</v>
      </c>
      <c r="DP131" s="29">
        <f t="shared" si="203"/>
        <v>0</v>
      </c>
      <c r="DQ131" s="29">
        <f t="shared" si="204"/>
        <v>2.7879774249283556E-4</v>
      </c>
      <c r="DR131" s="31">
        <f t="shared" si="205"/>
        <v>4.0059693141478014</v>
      </c>
      <c r="DS131" s="29"/>
      <c r="DT131" s="29">
        <f t="shared" si="206"/>
        <v>1.6409489690062073E-2</v>
      </c>
      <c r="DU131" s="29">
        <f t="shared" si="207"/>
        <v>1.1671289635115189E-2</v>
      </c>
      <c r="DV131" s="29">
        <f t="shared" si="208"/>
        <v>2.7879774249283556E-4</v>
      </c>
      <c r="DW131" s="31">
        <f t="shared" si="209"/>
        <v>0.12335868098472307</v>
      </c>
      <c r="DX131" s="29">
        <f t="shared" si="210"/>
        <v>7.9346747128296327E-2</v>
      </c>
      <c r="DY131" s="29">
        <f t="shared" si="211"/>
        <v>0.7719196518932111</v>
      </c>
      <c r="DZ131" s="29">
        <f t="shared" si="212"/>
        <v>1.0029846570739007</v>
      </c>
      <c r="EA131" s="29">
        <f t="shared" si="213"/>
        <v>3.5589599633691456</v>
      </c>
      <c r="EB131" s="29">
        <f t="shared" si="214"/>
        <v>4.3191272497566837</v>
      </c>
      <c r="EC131" s="29"/>
      <c r="ED131" s="29"/>
      <c r="EE131" s="29">
        <f t="shared" si="215"/>
        <v>0.40700760479862486</v>
      </c>
      <c r="EF131" s="29">
        <f t="shared" si="216"/>
        <v>0.47799699230763548</v>
      </c>
      <c r="EG131" s="29">
        <f t="shared" si="217"/>
        <v>-0.42246506459525507</v>
      </c>
      <c r="EH131" s="29">
        <f t="shared" si="218"/>
        <v>1.951105264331441</v>
      </c>
      <c r="EI131" s="29" t="e">
        <f>125.9*1000/8.3144+(#REF!*10^9-10^5)*6.5*(10^-6)/8.3144</f>
        <v>#REF!</v>
      </c>
      <c r="EJ131" s="29">
        <f t="shared" si="219"/>
        <v>9.8382096534978913</v>
      </c>
      <c r="EK131" s="29" t="e">
        <f t="shared" si="220"/>
        <v>#REF!</v>
      </c>
      <c r="EL131" s="29" t="e">
        <f>#REF!</f>
        <v>#REF!</v>
      </c>
      <c r="EM131" s="29" t="e">
        <f>1/(0.000407-0.0000329*#REF!+0.00001202*P131+0.000056662*EA131-0.000306214*BT131-0.0006176*BW131+0.00018946*BT131/(BT131+BR131)+0.00025746*DJ131)</f>
        <v>#REF!</v>
      </c>
      <c r="EN131" s="29"/>
      <c r="EO131" s="29" t="e">
        <f t="shared" si="221"/>
        <v>#REF!</v>
      </c>
      <c r="EP131" s="29" t="e">
        <f>#REF!</f>
        <v>#REF!</v>
      </c>
      <c r="EQ131" s="31" t="e">
        <f t="shared" si="222"/>
        <v>#REF!</v>
      </c>
      <c r="ER131" s="31" t="e">
        <f>2064.1+31.52*DF131-12.28*DM131-289.6*DQ131+1.544*LN(DQ131)-177.24*(DF131-0.17145)^2-371.87*(DF131-0.17145)*(DM131-0.07365)+0.321067*#REF!-343.43*LN(#REF!)</f>
        <v>#REF!</v>
      </c>
      <c r="ES131" s="31" t="e">
        <f t="shared" si="223"/>
        <v>#REF!</v>
      </c>
      <c r="ET131" s="31">
        <f t="shared" si="224"/>
        <v>0.54855082995133453</v>
      </c>
      <c r="EU131" s="31" t="e">
        <f>(5573.8+587.9*#REF!-61*#REF!^2)/(5.3-0.633*LN(ET131)-3.97*EF131+0.06*EG131+24.7*BU131^2+0.081*P131+0.156*#REF!)</f>
        <v>#REF!</v>
      </c>
    </row>
    <row r="132" spans="4:151">
      <c r="D132">
        <v>48.64</v>
      </c>
      <c r="E132">
        <v>1.1599999999999999</v>
      </c>
      <c r="F132">
        <v>14.32</v>
      </c>
      <c r="G132">
        <v>9.19</v>
      </c>
      <c r="H132">
        <v>0</v>
      </c>
      <c r="I132">
        <v>13.49</v>
      </c>
      <c r="J132">
        <v>10.19</v>
      </c>
      <c r="K132">
        <v>2.65</v>
      </c>
      <c r="L132">
        <v>0.21</v>
      </c>
      <c r="M132" s="30">
        <v>0</v>
      </c>
      <c r="N132">
        <v>0.15</v>
      </c>
      <c r="O132">
        <v>0</v>
      </c>
      <c r="P132">
        <v>0</v>
      </c>
      <c r="S132">
        <v>52.2</v>
      </c>
      <c r="T132">
        <v>0.44</v>
      </c>
      <c r="U132">
        <v>7.2</v>
      </c>
      <c r="V132">
        <v>12.1</v>
      </c>
      <c r="W132">
        <v>0.1</v>
      </c>
      <c r="X132">
        <v>26.6</v>
      </c>
      <c r="Y132">
        <v>2.1</v>
      </c>
      <c r="Z132">
        <v>0.24</v>
      </c>
      <c r="AA132">
        <v>0</v>
      </c>
      <c r="AB132" s="30">
        <v>0</v>
      </c>
      <c r="AC132">
        <v>0.01</v>
      </c>
      <c r="AD132" s="30">
        <v>0</v>
      </c>
      <c r="AF132" s="29">
        <f t="shared" si="120"/>
        <v>0.31637084027457596</v>
      </c>
      <c r="AG132" s="29">
        <f t="shared" si="121"/>
        <v>0.35135805759577976</v>
      </c>
      <c r="AH132" s="7" t="str">
        <f t="shared" si="122"/>
        <v/>
      </c>
      <c r="AI132" s="29" t="str">
        <f t="shared" si="123"/>
        <v/>
      </c>
      <c r="AJ132" s="40" t="e">
        <f t="shared" si="124"/>
        <v>#REF!</v>
      </c>
      <c r="AK132" s="41">
        <f t="shared" ca="1" si="125"/>
        <v>1331.5565536108547</v>
      </c>
      <c r="AL132" s="40">
        <f t="shared" ca="1" si="126"/>
        <v>1402.2070459067731</v>
      </c>
      <c r="AM132" s="94">
        <f t="shared" ca="1" si="127"/>
        <v>1331.5565536108547</v>
      </c>
      <c r="AN132" s="94">
        <f t="shared" ca="1" si="128"/>
        <v>1.8989030342559619</v>
      </c>
      <c r="AO132" s="90">
        <f t="shared" si="129"/>
        <v>2.0745082346368711</v>
      </c>
      <c r="AP132" s="90">
        <f t="shared" si="130"/>
        <v>1.5101854748603352</v>
      </c>
      <c r="AQ132" s="29"/>
      <c r="AR132" s="40" t="e">
        <f t="shared" si="131"/>
        <v>#REF!</v>
      </c>
      <c r="AS132" s="40">
        <f t="shared" ca="1" si="132"/>
        <v>1.8989030342559619</v>
      </c>
      <c r="AT132" s="40">
        <f t="shared" ca="1" si="133"/>
        <v>1.3581646113084573</v>
      </c>
      <c r="AU132" s="64"/>
      <c r="AV132" s="126">
        <f t="shared" si="134"/>
        <v>0.66772889787035572</v>
      </c>
      <c r="AW132" s="29"/>
      <c r="AX132" s="29">
        <f t="shared" si="135"/>
        <v>0.25514203044144801</v>
      </c>
      <c r="AY132" s="29">
        <f t="shared" si="136"/>
        <v>0.38210422112206627</v>
      </c>
      <c r="AZ132" s="29">
        <f t="shared" si="137"/>
        <v>72.350257490606722</v>
      </c>
      <c r="BA132" s="29">
        <f t="shared" si="138"/>
        <v>79.669678492408622</v>
      </c>
      <c r="BB132" s="29">
        <f t="shared" si="139"/>
        <v>0.80952927803103314</v>
      </c>
      <c r="BC132" s="29">
        <f t="shared" si="140"/>
        <v>1.4522000831259357E-2</v>
      </c>
      <c r="BD132" s="29">
        <f t="shared" si="141"/>
        <v>0.28089171349829839</v>
      </c>
      <c r="BE132" s="29">
        <f t="shared" si="142"/>
        <v>0.12791176732585069</v>
      </c>
      <c r="BF132" s="29">
        <f t="shared" si="143"/>
        <v>0</v>
      </c>
      <c r="BG132" s="29">
        <f t="shared" si="144"/>
        <v>0.33470291084844334</v>
      </c>
      <c r="BH132" s="29">
        <f t="shared" si="145"/>
        <v>0.18171313220655735</v>
      </c>
      <c r="BI132" s="29">
        <f t="shared" si="146"/>
        <v>8.5512972963379466E-2</v>
      </c>
      <c r="BJ132" s="29">
        <f t="shared" si="147"/>
        <v>4.458788058940932E-3</v>
      </c>
      <c r="BK132" s="29">
        <f t="shared" si="148"/>
        <v>0</v>
      </c>
      <c r="BL132" s="29">
        <f t="shared" si="149"/>
        <v>1.9737075833792766E-3</v>
      </c>
      <c r="BM132" s="29">
        <f t="shared" si="150"/>
        <v>0</v>
      </c>
      <c r="BN132" s="29">
        <f t="shared" si="151"/>
        <v>1.8412162713471418</v>
      </c>
      <c r="BO132" s="29">
        <f t="shared" si="152"/>
        <v>0.43967093416936515</v>
      </c>
      <c r="BP132" s="29">
        <f t="shared" si="153"/>
        <v>7.8871781969611903E-3</v>
      </c>
      <c r="BQ132" s="29">
        <f t="shared" si="154"/>
        <v>0.15255769670815561</v>
      </c>
      <c r="BR132" s="29">
        <f t="shared" si="155"/>
        <v>6.9471343109662478E-2</v>
      </c>
      <c r="BS132" s="29">
        <f t="shared" si="156"/>
        <v>0</v>
      </c>
      <c r="BT132" s="29">
        <f t="shared" si="157"/>
        <v>0.18178359384340823</v>
      </c>
      <c r="BU132" s="29">
        <f t="shared" si="158"/>
        <v>9.8691900041490171E-2</v>
      </c>
      <c r="BV132" s="29">
        <f t="shared" si="159"/>
        <v>4.6443741723406103E-2</v>
      </c>
      <c r="BW132" s="29">
        <f t="shared" si="160"/>
        <v>2.4216536255562316E-3</v>
      </c>
      <c r="BX132" s="29">
        <f t="shared" si="161"/>
        <v>0</v>
      </c>
      <c r="BY132" s="29">
        <f t="shared" si="162"/>
        <v>1.0719585819949312E-3</v>
      </c>
      <c r="BZ132" s="29">
        <f t="shared" si="163"/>
        <v>0</v>
      </c>
      <c r="CA132" s="29">
        <f t="shared" si="164"/>
        <v>1.0000000000000002</v>
      </c>
      <c r="CB132" s="29">
        <f t="shared" si="165"/>
        <v>0.868779364992186</v>
      </c>
      <c r="CC132" s="29">
        <f t="shared" si="166"/>
        <v>5.5083451428914803E-3</v>
      </c>
      <c r="CD132" s="29">
        <f t="shared" si="167"/>
        <v>7.0615235237002388E-2</v>
      </c>
      <c r="CE132" s="29">
        <f t="shared" si="168"/>
        <v>0.16841484054872616</v>
      </c>
      <c r="CF132" s="29">
        <f t="shared" si="169"/>
        <v>1.4096916299559472E-3</v>
      </c>
      <c r="CG132" s="29">
        <f t="shared" si="170"/>
        <v>0.65997757068707141</v>
      </c>
      <c r="CH132" s="29">
        <f t="shared" si="171"/>
        <v>3.7448241180939208E-2</v>
      </c>
      <c r="CI132" s="29">
        <f t="shared" si="172"/>
        <v>3.8722855681530325E-3</v>
      </c>
      <c r="CJ132" s="29">
        <f t="shared" si="173"/>
        <v>0</v>
      </c>
      <c r="CK132" s="29">
        <f t="shared" si="174"/>
        <v>0</v>
      </c>
      <c r="CL132" s="29">
        <f t="shared" si="175"/>
        <v>6.5790252779309236E-5</v>
      </c>
      <c r="CM132" s="29">
        <f t="shared" si="176"/>
        <v>1.816091365239705</v>
      </c>
      <c r="CN132" s="29"/>
      <c r="CO132" s="29">
        <f t="shared" si="177"/>
        <v>0.75756008187913404</v>
      </c>
      <c r="CP132" s="29"/>
      <c r="CQ132" s="29">
        <f t="shared" si="178"/>
        <v>1.737558729984372</v>
      </c>
      <c r="CR132" s="29">
        <f t="shared" si="179"/>
        <v>1.1016690285782961E-2</v>
      </c>
      <c r="CS132" s="29">
        <f t="shared" si="180"/>
        <v>0.21184570571100717</v>
      </c>
      <c r="CT132" s="29">
        <f t="shared" si="181"/>
        <v>0.16841484054872616</v>
      </c>
      <c r="CU132" s="29">
        <f t="shared" si="182"/>
        <v>1.4096916299559472E-3</v>
      </c>
      <c r="CV132" s="29">
        <f t="shared" si="183"/>
        <v>0.65997757068707141</v>
      </c>
      <c r="CW132" s="29">
        <f t="shared" si="184"/>
        <v>3.7448241180939208E-2</v>
      </c>
      <c r="CX132" s="29">
        <f t="shared" si="185"/>
        <v>3.8722855681530325E-3</v>
      </c>
      <c r="CY132" s="29">
        <f t="shared" si="186"/>
        <v>0</v>
      </c>
      <c r="CZ132" s="29">
        <f t="shared" si="187"/>
        <v>0</v>
      </c>
      <c r="DA132" s="29">
        <f t="shared" si="188"/>
        <v>1.9737075833792771E-4</v>
      </c>
      <c r="DB132" s="29">
        <f t="shared" si="189"/>
        <v>2.8317411263543453</v>
      </c>
      <c r="DC132" s="29">
        <f t="shared" si="190"/>
        <v>2.1188377511487255</v>
      </c>
      <c r="DD132" s="29">
        <f t="shared" si="191"/>
        <v>1.8408025159644612</v>
      </c>
      <c r="DE132" s="29">
        <f t="shared" si="192"/>
        <v>1.1671289635115189E-2</v>
      </c>
      <c r="DF132" s="29">
        <f t="shared" si="193"/>
        <v>0.29924445245281678</v>
      </c>
      <c r="DG132" s="29">
        <f t="shared" si="194"/>
        <v>1.8524738055995764</v>
      </c>
      <c r="DH132" s="29">
        <f t="shared" si="195"/>
        <v>0.15919748403553879</v>
      </c>
      <c r="DI132" s="29">
        <f t="shared" si="196"/>
        <v>0.14004696841727798</v>
      </c>
      <c r="DJ132" s="29">
        <f t="shared" si="197"/>
        <v>0.35684372200833414</v>
      </c>
      <c r="DK132" s="29">
        <f t="shared" si="198"/>
        <v>2.9869078430290407E-3</v>
      </c>
      <c r="DL132" s="29">
        <f t="shared" si="199"/>
        <v>1.3983853916831934</v>
      </c>
      <c r="DM132" s="29">
        <f t="shared" si="200"/>
        <v>7.9346747128296327E-2</v>
      </c>
      <c r="DN132" s="29">
        <f t="shared" si="201"/>
        <v>1.6409489690062073E-2</v>
      </c>
      <c r="DO132" s="29">
        <f t="shared" si="202"/>
        <v>0</v>
      </c>
      <c r="DP132" s="29">
        <f t="shared" si="203"/>
        <v>0</v>
      </c>
      <c r="DQ132" s="29">
        <f t="shared" si="204"/>
        <v>2.7879774249283556E-4</v>
      </c>
      <c r="DR132" s="31">
        <f t="shared" si="205"/>
        <v>4.0059693141478014</v>
      </c>
      <c r="DS132" s="29"/>
      <c r="DT132" s="29">
        <f t="shared" si="206"/>
        <v>1.6409489690062073E-2</v>
      </c>
      <c r="DU132" s="29">
        <f t="shared" si="207"/>
        <v>1.1671289635115189E-2</v>
      </c>
      <c r="DV132" s="29">
        <f t="shared" si="208"/>
        <v>2.7879774249283556E-4</v>
      </c>
      <c r="DW132" s="31">
        <f t="shared" si="209"/>
        <v>0.12335868098472307</v>
      </c>
      <c r="DX132" s="29">
        <f t="shared" si="210"/>
        <v>7.9346747128296327E-2</v>
      </c>
      <c r="DY132" s="29">
        <f t="shared" si="211"/>
        <v>0.7719196518932111</v>
      </c>
      <c r="DZ132" s="29">
        <f t="shared" si="212"/>
        <v>1.0029846570739007</v>
      </c>
      <c r="EA132" s="29">
        <f t="shared" si="213"/>
        <v>4.1471569457566479</v>
      </c>
      <c r="EB132" s="29">
        <f t="shared" si="214"/>
        <v>3.8707816481975921</v>
      </c>
      <c r="EC132" s="29"/>
      <c r="ED132" s="29"/>
      <c r="EE132" s="29">
        <f t="shared" si="215"/>
        <v>0.43967093416936515</v>
      </c>
      <c r="EF132" s="29">
        <f t="shared" si="216"/>
        <v>0.34994683699456086</v>
      </c>
      <c r="EG132" s="29">
        <f t="shared" si="217"/>
        <v>-0.6347929482038891</v>
      </c>
      <c r="EH132" s="29">
        <f t="shared" si="218"/>
        <v>2.4119198433710398</v>
      </c>
      <c r="EI132" s="29" t="e">
        <f>125.9*1000/8.3144+(#REF!*10^9-10^5)*6.5*(10^-6)/8.3144</f>
        <v>#REF!</v>
      </c>
      <c r="EJ132" s="29">
        <f t="shared" si="219"/>
        <v>9.8509452172488725</v>
      </c>
      <c r="EK132" s="29" t="e">
        <f t="shared" si="220"/>
        <v>#REF!</v>
      </c>
      <c r="EL132" s="29" t="e">
        <f>#REF!</f>
        <v>#REF!</v>
      </c>
      <c r="EM132" s="29" t="e">
        <f>1/(0.000407-0.0000329*#REF!+0.00001202*P132+0.000056662*EA132-0.000306214*BT132-0.0006176*BW132+0.00018946*BT132/(BT132+BR132)+0.00025746*DJ132)</f>
        <v>#REF!</v>
      </c>
      <c r="EN132" s="29"/>
      <c r="EO132" s="29" t="e">
        <f t="shared" si="221"/>
        <v>#REF!</v>
      </c>
      <c r="EP132" s="29" t="e">
        <f>#REF!</f>
        <v>#REF!</v>
      </c>
      <c r="EQ132" s="31" t="e">
        <f t="shared" si="222"/>
        <v>#REF!</v>
      </c>
      <c r="ER132" s="31" t="e">
        <f>2064.1+31.52*DF132-12.28*DM132-289.6*DQ132+1.544*LN(DQ132)-177.24*(DF132-0.17145)^2-371.87*(DF132-0.17145)*(DM132-0.07365)+0.321067*#REF!-343.43*LN(#REF!)</f>
        <v>#REF!</v>
      </c>
      <c r="ES132" s="31" t="e">
        <f t="shared" si="223"/>
        <v>#REF!</v>
      </c>
      <c r="ET132" s="31">
        <f t="shared" si="224"/>
        <v>0.72350257490606718</v>
      </c>
      <c r="EU132" s="31" t="e">
        <f>(5573.8+587.9*#REF!-61*#REF!^2)/(5.3-0.633*LN(ET132)-3.97*EF132+0.06*EG132+24.7*BU132^2+0.081*P132+0.156*#REF!)</f>
        <v>#REF!</v>
      </c>
    </row>
    <row r="133" spans="4:151">
      <c r="D133">
        <v>48.52</v>
      </c>
      <c r="E133">
        <v>1.54</v>
      </c>
      <c r="F133">
        <v>17.72</v>
      </c>
      <c r="G133">
        <v>8.67</v>
      </c>
      <c r="H133">
        <v>0</v>
      </c>
      <c r="I133">
        <v>10.37</v>
      </c>
      <c r="J133">
        <v>9.43</v>
      </c>
      <c r="K133">
        <v>3</v>
      </c>
      <c r="L133">
        <v>0.28000000000000003</v>
      </c>
      <c r="M133" s="30">
        <v>0</v>
      </c>
      <c r="N133">
        <v>7.0000000000000007E-2</v>
      </c>
      <c r="O133">
        <v>0</v>
      </c>
      <c r="P133">
        <v>0</v>
      </c>
      <c r="S133">
        <v>52.2</v>
      </c>
      <c r="T133">
        <v>0.44</v>
      </c>
      <c r="U133">
        <v>7.2</v>
      </c>
      <c r="V133">
        <v>12.1</v>
      </c>
      <c r="W133">
        <v>0.1</v>
      </c>
      <c r="X133">
        <v>26.6</v>
      </c>
      <c r="Y133">
        <v>2.1</v>
      </c>
      <c r="Z133">
        <v>0.24</v>
      </c>
      <c r="AA133">
        <v>0</v>
      </c>
      <c r="AB133" s="30">
        <v>0</v>
      </c>
      <c r="AC133">
        <v>0.01</v>
      </c>
      <c r="AD133" s="30">
        <v>0</v>
      </c>
      <c r="AF133" s="29">
        <f t="shared" si="120"/>
        <v>0.3152480771833841</v>
      </c>
      <c r="AG133" s="29">
        <f t="shared" si="121"/>
        <v>0.22883271302743691</v>
      </c>
      <c r="AH133" s="7" t="str">
        <f t="shared" si="122"/>
        <v/>
      </c>
      <c r="AI133" s="29" t="str">
        <f t="shared" si="123"/>
        <v/>
      </c>
      <c r="AJ133" s="40" t="e">
        <f t="shared" si="124"/>
        <v>#REF!</v>
      </c>
      <c r="AK133" s="41">
        <f t="shared" ca="1" si="125"/>
        <v>1263.3265017504373</v>
      </c>
      <c r="AL133" s="40">
        <f t="shared" ca="1" si="126"/>
        <v>1326.9890193588203</v>
      </c>
      <c r="AM133" s="94">
        <f t="shared" ca="1" si="127"/>
        <v>1263.3265017504373</v>
      </c>
      <c r="AN133" s="94">
        <f t="shared" ca="1" si="128"/>
        <v>1.4246062087046172</v>
      </c>
      <c r="AO133" s="90">
        <f t="shared" si="129"/>
        <v>1.413550031602709</v>
      </c>
      <c r="AP133" s="90">
        <f t="shared" si="130"/>
        <v>1.2033056433408578</v>
      </c>
      <c r="AQ133" s="29"/>
      <c r="AR133" s="40" t="e">
        <f t="shared" si="131"/>
        <v>#REF!</v>
      </c>
      <c r="AS133" s="40">
        <f t="shared" ca="1" si="132"/>
        <v>1.4246062087046172</v>
      </c>
      <c r="AT133" s="40">
        <f t="shared" ca="1" si="133"/>
        <v>0.97427342968400832</v>
      </c>
      <c r="AU133" s="64"/>
      <c r="AV133" s="126">
        <f t="shared" si="134"/>
        <v>0.54408079021082101</v>
      </c>
      <c r="AW133" s="29"/>
      <c r="AX133" s="29">
        <f t="shared" si="135"/>
        <v>0.25514203044144801</v>
      </c>
      <c r="AY133" s="29">
        <f t="shared" si="136"/>
        <v>0.46894144221225914</v>
      </c>
      <c r="AZ133" s="29">
        <f t="shared" si="137"/>
        <v>68.072771409597038</v>
      </c>
      <c r="BA133" s="29">
        <f t="shared" si="138"/>
        <v>79.669678492408622</v>
      </c>
      <c r="BB133" s="29">
        <f t="shared" si="139"/>
        <v>0.80753208408852239</v>
      </c>
      <c r="BC133" s="29">
        <f t="shared" si="140"/>
        <v>1.9279208000120184E-2</v>
      </c>
      <c r="BD133" s="29">
        <f t="shared" si="141"/>
        <v>0.34758388011102281</v>
      </c>
      <c r="BE133" s="29">
        <f t="shared" si="142"/>
        <v>0.12067410475681453</v>
      </c>
      <c r="BF133" s="29">
        <f t="shared" si="143"/>
        <v>0</v>
      </c>
      <c r="BG133" s="29">
        <f t="shared" si="144"/>
        <v>0.25729200782048606</v>
      </c>
      <c r="BH133" s="29">
        <f t="shared" si="145"/>
        <v>0.16816043539821746</v>
      </c>
      <c r="BI133" s="29">
        <f t="shared" si="146"/>
        <v>9.6807139203825818E-2</v>
      </c>
      <c r="BJ133" s="29">
        <f t="shared" si="147"/>
        <v>5.9450507452545763E-3</v>
      </c>
      <c r="BK133" s="29">
        <f t="shared" si="148"/>
        <v>0</v>
      </c>
      <c r="BL133" s="29">
        <f t="shared" si="149"/>
        <v>9.210635389103293E-4</v>
      </c>
      <c r="BM133" s="29">
        <f t="shared" si="150"/>
        <v>0</v>
      </c>
      <c r="BN133" s="29">
        <f t="shared" si="151"/>
        <v>1.824194973663174</v>
      </c>
      <c r="BO133" s="29">
        <f t="shared" si="152"/>
        <v>0.44267860384842178</v>
      </c>
      <c r="BP133" s="29">
        <f t="shared" si="153"/>
        <v>1.0568611512729652E-2</v>
      </c>
      <c r="BQ133" s="29">
        <f t="shared" si="154"/>
        <v>0.19054097019741156</v>
      </c>
      <c r="BR133" s="29">
        <f t="shared" si="155"/>
        <v>6.61519774470644E-2</v>
      </c>
      <c r="BS133" s="29">
        <f t="shared" si="156"/>
        <v>0</v>
      </c>
      <c r="BT133" s="29">
        <f t="shared" si="157"/>
        <v>0.14104413811853503</v>
      </c>
      <c r="BU133" s="29">
        <f t="shared" si="158"/>
        <v>9.2183367362609125E-2</v>
      </c>
      <c r="BV133" s="29">
        <f t="shared" si="159"/>
        <v>5.306841680932109E-2</v>
      </c>
      <c r="BW133" s="29">
        <f t="shared" si="160"/>
        <v>3.2589996305692551E-3</v>
      </c>
      <c r="BX133" s="29">
        <f t="shared" si="161"/>
        <v>0</v>
      </c>
      <c r="BY133" s="29">
        <f t="shared" si="162"/>
        <v>5.0491507333820659E-4</v>
      </c>
      <c r="BZ133" s="29">
        <f t="shared" si="163"/>
        <v>0</v>
      </c>
      <c r="CA133" s="29">
        <f t="shared" si="164"/>
        <v>1</v>
      </c>
      <c r="CB133" s="29">
        <f t="shared" si="165"/>
        <v>0.868779364992186</v>
      </c>
      <c r="CC133" s="29">
        <f t="shared" si="166"/>
        <v>5.5083451428914803E-3</v>
      </c>
      <c r="CD133" s="29">
        <f t="shared" si="167"/>
        <v>7.0615235237002388E-2</v>
      </c>
      <c r="CE133" s="29">
        <f t="shared" si="168"/>
        <v>0.16841484054872616</v>
      </c>
      <c r="CF133" s="29">
        <f t="shared" si="169"/>
        <v>1.4096916299559472E-3</v>
      </c>
      <c r="CG133" s="29">
        <f t="shared" si="170"/>
        <v>0.65997757068707141</v>
      </c>
      <c r="CH133" s="29">
        <f t="shared" si="171"/>
        <v>3.7448241180939208E-2</v>
      </c>
      <c r="CI133" s="29">
        <f t="shared" si="172"/>
        <v>3.8722855681530325E-3</v>
      </c>
      <c r="CJ133" s="29">
        <f t="shared" si="173"/>
        <v>0</v>
      </c>
      <c r="CK133" s="29">
        <f t="shared" si="174"/>
        <v>0</v>
      </c>
      <c r="CL133" s="29">
        <f t="shared" si="175"/>
        <v>6.5790252779309236E-5</v>
      </c>
      <c r="CM133" s="29">
        <f t="shared" si="176"/>
        <v>1.816091365239705</v>
      </c>
      <c r="CN133" s="29"/>
      <c r="CO133" s="29">
        <f t="shared" si="177"/>
        <v>0.75756008187913404</v>
      </c>
      <c r="CP133" s="29"/>
      <c r="CQ133" s="29">
        <f t="shared" si="178"/>
        <v>1.737558729984372</v>
      </c>
      <c r="CR133" s="29">
        <f t="shared" si="179"/>
        <v>1.1016690285782961E-2</v>
      </c>
      <c r="CS133" s="29">
        <f t="shared" si="180"/>
        <v>0.21184570571100717</v>
      </c>
      <c r="CT133" s="29">
        <f t="shared" si="181"/>
        <v>0.16841484054872616</v>
      </c>
      <c r="CU133" s="29">
        <f t="shared" si="182"/>
        <v>1.4096916299559472E-3</v>
      </c>
      <c r="CV133" s="29">
        <f t="shared" si="183"/>
        <v>0.65997757068707141</v>
      </c>
      <c r="CW133" s="29">
        <f t="shared" si="184"/>
        <v>3.7448241180939208E-2</v>
      </c>
      <c r="CX133" s="29">
        <f t="shared" si="185"/>
        <v>3.8722855681530325E-3</v>
      </c>
      <c r="CY133" s="29">
        <f t="shared" si="186"/>
        <v>0</v>
      </c>
      <c r="CZ133" s="29">
        <f t="shared" si="187"/>
        <v>0</v>
      </c>
      <c r="DA133" s="29">
        <f t="shared" si="188"/>
        <v>1.9737075833792771E-4</v>
      </c>
      <c r="DB133" s="29">
        <f t="shared" si="189"/>
        <v>2.8317411263543453</v>
      </c>
      <c r="DC133" s="29">
        <f t="shared" si="190"/>
        <v>2.1188377511487255</v>
      </c>
      <c r="DD133" s="29">
        <f t="shared" si="191"/>
        <v>1.8408025159644612</v>
      </c>
      <c r="DE133" s="29">
        <f t="shared" si="192"/>
        <v>1.1671289635115189E-2</v>
      </c>
      <c r="DF133" s="29">
        <f t="shared" si="193"/>
        <v>0.29924445245281678</v>
      </c>
      <c r="DG133" s="29">
        <f t="shared" si="194"/>
        <v>1.8524738055995764</v>
      </c>
      <c r="DH133" s="29">
        <f t="shared" si="195"/>
        <v>0.15919748403553879</v>
      </c>
      <c r="DI133" s="29">
        <f t="shared" si="196"/>
        <v>0.14004696841727798</v>
      </c>
      <c r="DJ133" s="29">
        <f t="shared" si="197"/>
        <v>0.35684372200833414</v>
      </c>
      <c r="DK133" s="29">
        <f t="shared" si="198"/>
        <v>2.9869078430290407E-3</v>
      </c>
      <c r="DL133" s="29">
        <f t="shared" si="199"/>
        <v>1.3983853916831934</v>
      </c>
      <c r="DM133" s="29">
        <f t="shared" si="200"/>
        <v>7.9346747128296327E-2</v>
      </c>
      <c r="DN133" s="29">
        <f t="shared" si="201"/>
        <v>1.6409489690062073E-2</v>
      </c>
      <c r="DO133" s="29">
        <f t="shared" si="202"/>
        <v>0</v>
      </c>
      <c r="DP133" s="29">
        <f t="shared" si="203"/>
        <v>0</v>
      </c>
      <c r="DQ133" s="29">
        <f t="shared" si="204"/>
        <v>2.7879774249283556E-4</v>
      </c>
      <c r="DR133" s="31">
        <f t="shared" si="205"/>
        <v>4.0059693141478014</v>
      </c>
      <c r="DS133" s="29"/>
      <c r="DT133" s="29">
        <f t="shared" si="206"/>
        <v>1.6409489690062073E-2</v>
      </c>
      <c r="DU133" s="29">
        <f t="shared" si="207"/>
        <v>1.1671289635115189E-2</v>
      </c>
      <c r="DV133" s="29">
        <f t="shared" si="208"/>
        <v>2.7879774249283556E-4</v>
      </c>
      <c r="DW133" s="31">
        <f t="shared" si="209"/>
        <v>0.12335868098472307</v>
      </c>
      <c r="DX133" s="29">
        <f t="shared" si="210"/>
        <v>7.9346747128296327E-2</v>
      </c>
      <c r="DY133" s="29">
        <f t="shared" si="211"/>
        <v>0.7719196518932111</v>
      </c>
      <c r="DZ133" s="29">
        <f t="shared" si="212"/>
        <v>1.0029846570739007</v>
      </c>
      <c r="EA133" s="29">
        <f t="shared" si="213"/>
        <v>4.5191267627580745</v>
      </c>
      <c r="EB133" s="29">
        <f t="shared" si="214"/>
        <v>3.6121178076359906</v>
      </c>
      <c r="EC133" s="29"/>
      <c r="ED133" s="29"/>
      <c r="EE133" s="29">
        <f t="shared" si="215"/>
        <v>0.44267860384842178</v>
      </c>
      <c r="EF133" s="29">
        <f t="shared" si="216"/>
        <v>0.29937948292820854</v>
      </c>
      <c r="EG133" s="29">
        <f t="shared" si="217"/>
        <v>-0.81423590752539798</v>
      </c>
      <c r="EH133" s="29">
        <f t="shared" si="218"/>
        <v>3.0256399824346194</v>
      </c>
      <c r="EI133" s="29" t="e">
        <f>125.9*1000/8.3144+(#REF!*10^9-10^5)*6.5*(10^-6)/8.3144</f>
        <v>#REF!</v>
      </c>
      <c r="EJ133" s="29">
        <f t="shared" si="219"/>
        <v>10.171648739303063</v>
      </c>
      <c r="EK133" s="29" t="e">
        <f t="shared" si="220"/>
        <v>#REF!</v>
      </c>
      <c r="EL133" s="29" t="e">
        <f>#REF!</f>
        <v>#REF!</v>
      </c>
      <c r="EM133" s="29" t="e">
        <f>1/(0.000407-0.0000329*#REF!+0.00001202*P133+0.000056662*EA133-0.000306214*BT133-0.0006176*BW133+0.00018946*BT133/(BT133+BR133)+0.00025746*DJ133)</f>
        <v>#REF!</v>
      </c>
      <c r="EN133" s="29"/>
      <c r="EO133" s="29" t="e">
        <f t="shared" si="221"/>
        <v>#REF!</v>
      </c>
      <c r="EP133" s="29" t="e">
        <f>#REF!</f>
        <v>#REF!</v>
      </c>
      <c r="EQ133" s="31" t="e">
        <f t="shared" si="222"/>
        <v>#REF!</v>
      </c>
      <c r="ER133" s="31" t="e">
        <f>2064.1+31.52*DF133-12.28*DM133-289.6*DQ133+1.544*LN(DQ133)-177.24*(DF133-0.17145)^2-371.87*(DF133-0.17145)*(DM133-0.07365)+0.321067*#REF!-343.43*LN(#REF!)</f>
        <v>#REF!</v>
      </c>
      <c r="ES133" s="31" t="e">
        <f t="shared" si="223"/>
        <v>#REF!</v>
      </c>
      <c r="ET133" s="31">
        <f t="shared" si="224"/>
        <v>0.68072771409597055</v>
      </c>
      <c r="EU133" s="31" t="e">
        <f>(5573.8+587.9*#REF!-61*#REF!^2)/(5.3-0.633*LN(ET133)-3.97*EF133+0.06*EG133+24.7*BU133^2+0.081*P133+0.156*#REF!)</f>
        <v>#REF!</v>
      </c>
    </row>
    <row r="134" spans="4:151">
      <c r="D134">
        <v>49.09</v>
      </c>
      <c r="E134">
        <v>2.1800000000000002</v>
      </c>
      <c r="F134">
        <v>19.3</v>
      </c>
      <c r="G134">
        <v>8.24</v>
      </c>
      <c r="H134">
        <v>0</v>
      </c>
      <c r="I134">
        <v>7.29</v>
      </c>
      <c r="J134">
        <v>5.95</v>
      </c>
      <c r="K134">
        <v>7.04</v>
      </c>
      <c r="L134">
        <v>0.88</v>
      </c>
      <c r="M134" s="30">
        <v>0</v>
      </c>
      <c r="N134">
        <v>0.03</v>
      </c>
      <c r="O134">
        <v>0</v>
      </c>
      <c r="P134">
        <v>0</v>
      </c>
      <c r="S134">
        <v>52.2</v>
      </c>
      <c r="T134">
        <v>0.44</v>
      </c>
      <c r="U134">
        <v>7.2</v>
      </c>
      <c r="V134">
        <v>12.1</v>
      </c>
      <c r="W134">
        <v>0.1</v>
      </c>
      <c r="X134">
        <v>26.6</v>
      </c>
      <c r="Y134">
        <v>2.1</v>
      </c>
      <c r="Z134">
        <v>0.24</v>
      </c>
      <c r="AA134">
        <v>0</v>
      </c>
      <c r="AB134" s="30">
        <v>0</v>
      </c>
      <c r="AC134">
        <v>0.01</v>
      </c>
      <c r="AD134" s="30">
        <v>0</v>
      </c>
      <c r="AF134" s="29">
        <f t="shared" si="120"/>
        <v>0.31747231002899279</v>
      </c>
      <c r="AG134" s="29">
        <f t="shared" si="121"/>
        <v>8.4970386518200269E-2</v>
      </c>
      <c r="AH134" s="7" t="str">
        <f t="shared" si="122"/>
        <v/>
      </c>
      <c r="AI134" s="29" t="str">
        <f t="shared" si="123"/>
        <v/>
      </c>
      <c r="AJ134" s="40" t="e">
        <f t="shared" si="124"/>
        <v>#REF!</v>
      </c>
      <c r="AK134" s="41">
        <f t="shared" ca="1" si="125"/>
        <v>1219.3220171617131</v>
      </c>
      <c r="AL134" s="40">
        <f t="shared" ca="1" si="126"/>
        <v>1256.0590753604774</v>
      </c>
      <c r="AM134" s="94">
        <f t="shared" ca="1" si="127"/>
        <v>1219.3220171617131</v>
      </c>
      <c r="AN134" s="94">
        <f t="shared" ca="1" si="128"/>
        <v>1.429030763647954</v>
      </c>
      <c r="AO134" s="90">
        <f t="shared" si="129"/>
        <v>1.4937273782383418</v>
      </c>
      <c r="AP134" s="90">
        <f t="shared" si="130"/>
        <v>1.0974943005181346</v>
      </c>
      <c r="AQ134" s="29"/>
      <c r="AR134" s="40" t="e">
        <f t="shared" si="131"/>
        <v>#REF!</v>
      </c>
      <c r="AS134" s="40">
        <f t="shared" ca="1" si="132"/>
        <v>1.429030763647954</v>
      </c>
      <c r="AT134" s="40">
        <f t="shared" ca="1" si="133"/>
        <v>0.77919724521068046</v>
      </c>
      <c r="AU134" s="64"/>
      <c r="AV134" s="126">
        <f t="shared" si="134"/>
        <v>0.40244269654719306</v>
      </c>
      <c r="AW134" s="29"/>
      <c r="AX134" s="29">
        <f t="shared" si="135"/>
        <v>0.25514203044144801</v>
      </c>
      <c r="AY134" s="29">
        <f t="shared" si="136"/>
        <v>0.63398350282032856</v>
      </c>
      <c r="AZ134" s="29">
        <f t="shared" si="137"/>
        <v>61.196346010682532</v>
      </c>
      <c r="BA134" s="29">
        <f t="shared" si="138"/>
        <v>79.669678492408622</v>
      </c>
      <c r="BB134" s="29">
        <f t="shared" si="139"/>
        <v>0.81701875531544854</v>
      </c>
      <c r="BC134" s="29">
        <f t="shared" si="140"/>
        <v>2.7291346389780521E-2</v>
      </c>
      <c r="BD134" s="29">
        <f t="shared" si="141"/>
        <v>0.37857612224281834</v>
      </c>
      <c r="BE134" s="29">
        <f t="shared" si="142"/>
        <v>0.11468911455549617</v>
      </c>
      <c r="BF134" s="29">
        <f t="shared" si="143"/>
        <v>0</v>
      </c>
      <c r="BG134" s="29">
        <f t="shared" si="144"/>
        <v>0.18087355226724625</v>
      </c>
      <c r="BH134" s="29">
        <f t="shared" si="145"/>
        <v>0.10610335001266108</v>
      </c>
      <c r="BI134" s="29">
        <f t="shared" si="146"/>
        <v>0.2271740866649779</v>
      </c>
      <c r="BJ134" s="29">
        <f t="shared" si="147"/>
        <v>1.8684445199371524E-2</v>
      </c>
      <c r="BK134" s="29">
        <f t="shared" si="148"/>
        <v>0</v>
      </c>
      <c r="BL134" s="29">
        <f t="shared" si="149"/>
        <v>3.9474151667585536E-4</v>
      </c>
      <c r="BM134" s="29">
        <f t="shared" si="150"/>
        <v>0</v>
      </c>
      <c r="BN134" s="29">
        <f t="shared" si="151"/>
        <v>1.8708055141644762</v>
      </c>
      <c r="BO134" s="29">
        <f t="shared" si="152"/>
        <v>0.43672030530674311</v>
      </c>
      <c r="BP134" s="29">
        <f t="shared" si="153"/>
        <v>1.458801900205493E-2</v>
      </c>
      <c r="BQ134" s="29">
        <f t="shared" si="154"/>
        <v>0.20235995638055135</v>
      </c>
      <c r="BR134" s="29">
        <f t="shared" si="155"/>
        <v>6.1304669933431151E-2</v>
      </c>
      <c r="BS134" s="29">
        <f t="shared" si="156"/>
        <v>0</v>
      </c>
      <c r="BT134" s="29">
        <f t="shared" si="157"/>
        <v>9.6682178290471044E-2</v>
      </c>
      <c r="BU134" s="29">
        <f t="shared" si="158"/>
        <v>5.6715328883370372E-2</v>
      </c>
      <c r="BV134" s="29">
        <f t="shared" si="159"/>
        <v>0.12143116157450312</v>
      </c>
      <c r="BW134" s="29">
        <f t="shared" si="160"/>
        <v>9.987379798651181E-3</v>
      </c>
      <c r="BX134" s="29">
        <f t="shared" si="161"/>
        <v>0</v>
      </c>
      <c r="BY134" s="29">
        <f t="shared" si="162"/>
        <v>2.1100083022374005E-4</v>
      </c>
      <c r="BZ134" s="29">
        <f t="shared" si="163"/>
        <v>0</v>
      </c>
      <c r="CA134" s="29">
        <f t="shared" si="164"/>
        <v>1.0000000000000002</v>
      </c>
      <c r="CB134" s="29">
        <f t="shared" si="165"/>
        <v>0.868779364992186</v>
      </c>
      <c r="CC134" s="29">
        <f t="shared" si="166"/>
        <v>5.5083451428914803E-3</v>
      </c>
      <c r="CD134" s="29">
        <f t="shared" si="167"/>
        <v>7.0615235237002388E-2</v>
      </c>
      <c r="CE134" s="29">
        <f t="shared" si="168"/>
        <v>0.16841484054872616</v>
      </c>
      <c r="CF134" s="29">
        <f t="shared" si="169"/>
        <v>1.4096916299559472E-3</v>
      </c>
      <c r="CG134" s="29">
        <f t="shared" si="170"/>
        <v>0.65997757068707141</v>
      </c>
      <c r="CH134" s="29">
        <f t="shared" si="171"/>
        <v>3.7448241180939208E-2</v>
      </c>
      <c r="CI134" s="29">
        <f t="shared" si="172"/>
        <v>3.8722855681530325E-3</v>
      </c>
      <c r="CJ134" s="29">
        <f t="shared" si="173"/>
        <v>0</v>
      </c>
      <c r="CK134" s="29">
        <f t="shared" si="174"/>
        <v>0</v>
      </c>
      <c r="CL134" s="29">
        <f t="shared" si="175"/>
        <v>6.5790252779309236E-5</v>
      </c>
      <c r="CM134" s="29">
        <f t="shared" si="176"/>
        <v>1.816091365239705</v>
      </c>
      <c r="CN134" s="29"/>
      <c r="CO134" s="29">
        <f t="shared" si="177"/>
        <v>0.75756008187913404</v>
      </c>
      <c r="CP134" s="29"/>
      <c r="CQ134" s="29">
        <f t="shared" si="178"/>
        <v>1.737558729984372</v>
      </c>
      <c r="CR134" s="29">
        <f t="shared" si="179"/>
        <v>1.1016690285782961E-2</v>
      </c>
      <c r="CS134" s="29">
        <f t="shared" si="180"/>
        <v>0.21184570571100717</v>
      </c>
      <c r="CT134" s="29">
        <f t="shared" si="181"/>
        <v>0.16841484054872616</v>
      </c>
      <c r="CU134" s="29">
        <f t="shared" si="182"/>
        <v>1.4096916299559472E-3</v>
      </c>
      <c r="CV134" s="29">
        <f t="shared" si="183"/>
        <v>0.65997757068707141</v>
      </c>
      <c r="CW134" s="29">
        <f t="shared" si="184"/>
        <v>3.7448241180939208E-2</v>
      </c>
      <c r="CX134" s="29">
        <f t="shared" si="185"/>
        <v>3.8722855681530325E-3</v>
      </c>
      <c r="CY134" s="29">
        <f t="shared" si="186"/>
        <v>0</v>
      </c>
      <c r="CZ134" s="29">
        <f t="shared" si="187"/>
        <v>0</v>
      </c>
      <c r="DA134" s="29">
        <f t="shared" si="188"/>
        <v>1.9737075833792771E-4</v>
      </c>
      <c r="DB134" s="29">
        <f t="shared" si="189"/>
        <v>2.8317411263543453</v>
      </c>
      <c r="DC134" s="29">
        <f t="shared" si="190"/>
        <v>2.1188377511487255</v>
      </c>
      <c r="DD134" s="29">
        <f t="shared" si="191"/>
        <v>1.8408025159644612</v>
      </c>
      <c r="DE134" s="29">
        <f t="shared" si="192"/>
        <v>1.1671289635115189E-2</v>
      </c>
      <c r="DF134" s="29">
        <f t="shared" si="193"/>
        <v>0.29924445245281678</v>
      </c>
      <c r="DG134" s="29">
        <f t="shared" si="194"/>
        <v>1.8524738055995764</v>
      </c>
      <c r="DH134" s="29">
        <f t="shared" si="195"/>
        <v>0.15919748403553879</v>
      </c>
      <c r="DI134" s="29">
        <f t="shared" si="196"/>
        <v>0.14004696841727798</v>
      </c>
      <c r="DJ134" s="29">
        <f t="shared" si="197"/>
        <v>0.35684372200833414</v>
      </c>
      <c r="DK134" s="29">
        <f t="shared" si="198"/>
        <v>2.9869078430290407E-3</v>
      </c>
      <c r="DL134" s="29">
        <f t="shared" si="199"/>
        <v>1.3983853916831934</v>
      </c>
      <c r="DM134" s="29">
        <f t="shared" si="200"/>
        <v>7.9346747128296327E-2</v>
      </c>
      <c r="DN134" s="29">
        <f t="shared" si="201"/>
        <v>1.6409489690062073E-2</v>
      </c>
      <c r="DO134" s="29">
        <f t="shared" si="202"/>
        <v>0</v>
      </c>
      <c r="DP134" s="29">
        <f t="shared" si="203"/>
        <v>0</v>
      </c>
      <c r="DQ134" s="29">
        <f t="shared" si="204"/>
        <v>2.7879774249283556E-4</v>
      </c>
      <c r="DR134" s="31">
        <f t="shared" si="205"/>
        <v>4.0059693141478014</v>
      </c>
      <c r="DS134" s="29"/>
      <c r="DT134" s="29">
        <f t="shared" si="206"/>
        <v>1.6409489690062073E-2</v>
      </c>
      <c r="DU134" s="29">
        <f t="shared" si="207"/>
        <v>1.1671289635115189E-2</v>
      </c>
      <c r="DV134" s="29">
        <f t="shared" si="208"/>
        <v>2.7879774249283556E-4</v>
      </c>
      <c r="DW134" s="31">
        <f t="shared" si="209"/>
        <v>0.12335868098472307</v>
      </c>
      <c r="DX134" s="29">
        <f t="shared" si="210"/>
        <v>7.9346747128296327E-2</v>
      </c>
      <c r="DY134" s="29">
        <f t="shared" si="211"/>
        <v>0.7719196518932111</v>
      </c>
      <c r="DZ134" s="29">
        <f t="shared" si="212"/>
        <v>1.0029846570739007</v>
      </c>
      <c r="EA134" s="29">
        <f t="shared" si="213"/>
        <v>5.0885368096225863</v>
      </c>
      <c r="EB134" s="29">
        <f t="shared" si="214"/>
        <v>3.7764611595208759</v>
      </c>
      <c r="EC134" s="29"/>
      <c r="ED134" s="29"/>
      <c r="EE134" s="29">
        <f t="shared" si="215"/>
        <v>0.43672030530674311</v>
      </c>
      <c r="EF134" s="29">
        <f t="shared" si="216"/>
        <v>0.21470217710727257</v>
      </c>
      <c r="EG134" s="29">
        <f t="shared" si="217"/>
        <v>-0.89421079063030506</v>
      </c>
      <c r="EH134" s="29">
        <f t="shared" si="218"/>
        <v>4.2508668124116804</v>
      </c>
      <c r="EI134" s="29" t="e">
        <f>125.9*1000/8.3144+(#REF!*10^9-10^5)*6.5*(10^-6)/8.3144</f>
        <v>#REF!</v>
      </c>
      <c r="EJ134" s="29">
        <f t="shared" si="219"/>
        <v>10.266703996755197</v>
      </c>
      <c r="EK134" s="29" t="e">
        <f t="shared" si="220"/>
        <v>#REF!</v>
      </c>
      <c r="EL134" s="29" t="e">
        <f>#REF!</f>
        <v>#REF!</v>
      </c>
      <c r="EM134" s="29" t="e">
        <f>1/(0.000407-0.0000329*#REF!+0.00001202*P134+0.000056662*EA134-0.000306214*BT134-0.0006176*BW134+0.00018946*BT134/(BT134+BR134)+0.00025746*DJ134)</f>
        <v>#REF!</v>
      </c>
      <c r="EN134" s="29"/>
      <c r="EO134" s="29" t="e">
        <f t="shared" si="221"/>
        <v>#REF!</v>
      </c>
      <c r="EP134" s="29" t="e">
        <f>#REF!</f>
        <v>#REF!</v>
      </c>
      <c r="EQ134" s="31" t="e">
        <f t="shared" si="222"/>
        <v>#REF!</v>
      </c>
      <c r="ER134" s="31" t="e">
        <f>2064.1+31.52*DF134-12.28*DM134-289.6*DQ134+1.544*LN(DQ134)-177.24*(DF134-0.17145)^2-371.87*(DF134-0.17145)*(DM134-0.07365)+0.321067*#REF!-343.43*LN(#REF!)</f>
        <v>#REF!</v>
      </c>
      <c r="ES134" s="31" t="e">
        <f t="shared" si="223"/>
        <v>#REF!</v>
      </c>
      <c r="ET134" s="31">
        <f t="shared" si="224"/>
        <v>0.61196346010682534</v>
      </c>
      <c r="EU134" s="31" t="e">
        <f>(5573.8+587.9*#REF!-61*#REF!^2)/(5.3-0.633*LN(ET134)-3.97*EF134+0.06*EG134+24.7*BU134^2+0.081*P134+0.156*#REF!)</f>
        <v>#REF!</v>
      </c>
    </row>
    <row r="135" spans="4:151">
      <c r="D135">
        <v>48.5</v>
      </c>
      <c r="E135">
        <v>1.72</v>
      </c>
      <c r="F135">
        <v>10.93</v>
      </c>
      <c r="G135">
        <v>11.78</v>
      </c>
      <c r="H135">
        <v>0.09</v>
      </c>
      <c r="I135">
        <v>16.059999999999999</v>
      </c>
      <c r="J135">
        <v>8.5500000000000007</v>
      </c>
      <c r="K135">
        <v>1.59</v>
      </c>
      <c r="L135">
        <v>0.22</v>
      </c>
      <c r="M135" s="30">
        <v>0</v>
      </c>
      <c r="N135">
        <v>0.01</v>
      </c>
      <c r="O135">
        <v>0.23</v>
      </c>
      <c r="P135">
        <v>0</v>
      </c>
      <c r="S135">
        <v>52.2</v>
      </c>
      <c r="T135">
        <v>0.44</v>
      </c>
      <c r="U135">
        <v>7.2</v>
      </c>
      <c r="V135">
        <v>12.1</v>
      </c>
      <c r="W135">
        <v>0.1</v>
      </c>
      <c r="X135">
        <v>26.6</v>
      </c>
      <c r="Y135">
        <v>2.1</v>
      </c>
      <c r="Z135">
        <v>0.24</v>
      </c>
      <c r="AA135">
        <v>0</v>
      </c>
      <c r="AB135" s="30">
        <v>0</v>
      </c>
      <c r="AC135">
        <v>0.01</v>
      </c>
      <c r="AD135" s="30">
        <v>0</v>
      </c>
      <c r="AF135" s="29">
        <f t="shared" si="120"/>
        <v>0.31481201105974066</v>
      </c>
      <c r="AG135" s="29">
        <f t="shared" si="121"/>
        <v>0.30534832186084582</v>
      </c>
      <c r="AH135" s="7" t="str">
        <f t="shared" si="122"/>
        <v/>
      </c>
      <c r="AI135" s="29" t="str">
        <f t="shared" si="123"/>
        <v/>
      </c>
      <c r="AJ135" s="40" t="e">
        <f t="shared" si="124"/>
        <v>#REF!</v>
      </c>
      <c r="AK135" s="41">
        <f t="shared" ca="1" si="125"/>
        <v>1442.4701735716976</v>
      </c>
      <c r="AL135" s="40">
        <f t="shared" ca="1" si="126"/>
        <v>1484.3199775380874</v>
      </c>
      <c r="AM135" s="94">
        <f t="shared" ca="1" si="127"/>
        <v>1442.4701735716976</v>
      </c>
      <c r="AN135" s="94">
        <f t="shared" ca="1" si="128"/>
        <v>2.4616580133716006</v>
      </c>
      <c r="AO135" s="90">
        <f t="shared" si="129"/>
        <v>2.8916055434583714</v>
      </c>
      <c r="AP135" s="90">
        <f t="shared" si="130"/>
        <v>2.0062437328453795</v>
      </c>
      <c r="AQ135" s="29"/>
      <c r="AR135" s="40" t="e">
        <f t="shared" si="131"/>
        <v>#REF!</v>
      </c>
      <c r="AS135" s="40">
        <f t="shared" ca="1" si="132"/>
        <v>2.4616580133716006</v>
      </c>
      <c r="AT135" s="40">
        <f t="shared" ca="1" si="133"/>
        <v>2.1710018688861696</v>
      </c>
      <c r="AU135" s="64"/>
      <c r="AV135" s="126">
        <f t="shared" si="134"/>
        <v>0.62016033292058648</v>
      </c>
      <c r="AW135" s="29"/>
      <c r="AX135" s="29">
        <f t="shared" si="135"/>
        <v>0.25514203044144801</v>
      </c>
      <c r="AY135" s="29">
        <f t="shared" si="136"/>
        <v>0.41141301192206337</v>
      </c>
      <c r="AZ135" s="29">
        <f t="shared" si="137"/>
        <v>70.847693851391796</v>
      </c>
      <c r="BA135" s="29">
        <f t="shared" si="138"/>
        <v>79.669678492408622</v>
      </c>
      <c r="BB135" s="29">
        <f t="shared" si="139"/>
        <v>0.80719921843143716</v>
      </c>
      <c r="BC135" s="29">
        <f t="shared" si="140"/>
        <v>2.1532621922212152E-2</v>
      </c>
      <c r="BD135" s="29">
        <f t="shared" si="141"/>
        <v>0.21439570031678779</v>
      </c>
      <c r="BE135" s="29">
        <f t="shared" si="142"/>
        <v>0.16396089435239622</v>
      </c>
      <c r="BF135" s="29">
        <f t="shared" si="143"/>
        <v>1.2687224669603525E-3</v>
      </c>
      <c r="BG135" s="29">
        <f t="shared" si="144"/>
        <v>0.39846766109903631</v>
      </c>
      <c r="BH135" s="29">
        <f t="shared" si="145"/>
        <v>0.15246783909382391</v>
      </c>
      <c r="BI135" s="29">
        <f t="shared" si="146"/>
        <v>5.1307783778027687E-2</v>
      </c>
      <c r="BJ135" s="29">
        <f t="shared" si="147"/>
        <v>4.6711112998428809E-3</v>
      </c>
      <c r="BK135" s="29">
        <f t="shared" si="148"/>
        <v>0</v>
      </c>
      <c r="BL135" s="29">
        <f t="shared" si="149"/>
        <v>1.3158050555861847E-4</v>
      </c>
      <c r="BM135" s="29">
        <f t="shared" si="150"/>
        <v>3.2408744724772257E-3</v>
      </c>
      <c r="BN135" s="29">
        <f t="shared" si="151"/>
        <v>1.8186440077385602</v>
      </c>
      <c r="BO135" s="29">
        <f t="shared" si="152"/>
        <v>0.44384674240626665</v>
      </c>
      <c r="BP135" s="29">
        <f t="shared" si="153"/>
        <v>1.1839932296033816E-2</v>
      </c>
      <c r="BQ135" s="29">
        <f t="shared" si="154"/>
        <v>0.11788766762736796</v>
      </c>
      <c r="BR135" s="29">
        <f t="shared" si="155"/>
        <v>9.0155573963195595E-2</v>
      </c>
      <c r="BS135" s="29">
        <f t="shared" si="156"/>
        <v>6.976200188501862E-4</v>
      </c>
      <c r="BT135" s="29">
        <f t="shared" si="157"/>
        <v>0.21910151706629008</v>
      </c>
      <c r="BU135" s="29">
        <f t="shared" si="158"/>
        <v>8.3836000033571154E-2</v>
      </c>
      <c r="BV135" s="29">
        <f t="shared" si="159"/>
        <v>2.8212109439619069E-2</v>
      </c>
      <c r="BW135" s="29">
        <f t="shared" si="160"/>
        <v>2.5684583018813533E-3</v>
      </c>
      <c r="BX135" s="29">
        <f t="shared" si="161"/>
        <v>0</v>
      </c>
      <c r="BY135" s="29">
        <f t="shared" si="162"/>
        <v>7.2350886154039373E-5</v>
      </c>
      <c r="BZ135" s="29">
        <f t="shared" si="163"/>
        <v>1.7820279607701644E-3</v>
      </c>
      <c r="CA135" s="29">
        <f t="shared" si="164"/>
        <v>1.0000000000000002</v>
      </c>
      <c r="CB135" s="29">
        <f t="shared" si="165"/>
        <v>0.868779364992186</v>
      </c>
      <c r="CC135" s="29">
        <f t="shared" si="166"/>
        <v>5.5083451428914803E-3</v>
      </c>
      <c r="CD135" s="29">
        <f t="shared" si="167"/>
        <v>7.0615235237002388E-2</v>
      </c>
      <c r="CE135" s="29">
        <f t="shared" si="168"/>
        <v>0.16841484054872616</v>
      </c>
      <c r="CF135" s="29">
        <f t="shared" si="169"/>
        <v>1.4096916299559472E-3</v>
      </c>
      <c r="CG135" s="29">
        <f t="shared" si="170"/>
        <v>0.65997757068707141</v>
      </c>
      <c r="CH135" s="29">
        <f t="shared" si="171"/>
        <v>3.7448241180939208E-2</v>
      </c>
      <c r="CI135" s="29">
        <f t="shared" si="172"/>
        <v>3.8722855681530325E-3</v>
      </c>
      <c r="CJ135" s="29">
        <f t="shared" si="173"/>
        <v>0</v>
      </c>
      <c r="CK135" s="29">
        <f t="shared" si="174"/>
        <v>0</v>
      </c>
      <c r="CL135" s="29">
        <f t="shared" si="175"/>
        <v>6.5790252779309236E-5</v>
      </c>
      <c r="CM135" s="29">
        <f t="shared" si="176"/>
        <v>1.816091365239705</v>
      </c>
      <c r="CN135" s="29"/>
      <c r="CO135" s="29">
        <f t="shared" si="177"/>
        <v>0.75756008187913404</v>
      </c>
      <c r="CP135" s="29"/>
      <c r="CQ135" s="29">
        <f t="shared" si="178"/>
        <v>1.737558729984372</v>
      </c>
      <c r="CR135" s="29">
        <f t="shared" si="179"/>
        <v>1.1016690285782961E-2</v>
      </c>
      <c r="CS135" s="29">
        <f t="shared" si="180"/>
        <v>0.21184570571100717</v>
      </c>
      <c r="CT135" s="29">
        <f t="shared" si="181"/>
        <v>0.16841484054872616</v>
      </c>
      <c r="CU135" s="29">
        <f t="shared" si="182"/>
        <v>1.4096916299559472E-3</v>
      </c>
      <c r="CV135" s="29">
        <f t="shared" si="183"/>
        <v>0.65997757068707141</v>
      </c>
      <c r="CW135" s="29">
        <f t="shared" si="184"/>
        <v>3.7448241180939208E-2</v>
      </c>
      <c r="CX135" s="29">
        <f t="shared" si="185"/>
        <v>3.8722855681530325E-3</v>
      </c>
      <c r="CY135" s="29">
        <f t="shared" si="186"/>
        <v>0</v>
      </c>
      <c r="CZ135" s="29">
        <f t="shared" si="187"/>
        <v>0</v>
      </c>
      <c r="DA135" s="29">
        <f t="shared" si="188"/>
        <v>1.9737075833792771E-4</v>
      </c>
      <c r="DB135" s="29">
        <f t="shared" si="189"/>
        <v>2.8317411263543453</v>
      </c>
      <c r="DC135" s="29">
        <f t="shared" si="190"/>
        <v>2.1188377511487255</v>
      </c>
      <c r="DD135" s="29">
        <f t="shared" si="191"/>
        <v>1.8408025159644612</v>
      </c>
      <c r="DE135" s="29">
        <f t="shared" si="192"/>
        <v>1.1671289635115189E-2</v>
      </c>
      <c r="DF135" s="29">
        <f t="shared" si="193"/>
        <v>0.29924445245281678</v>
      </c>
      <c r="DG135" s="29">
        <f t="shared" si="194"/>
        <v>1.8524738055995764</v>
      </c>
      <c r="DH135" s="29">
        <f t="shared" si="195"/>
        <v>0.15919748403553879</v>
      </c>
      <c r="DI135" s="29">
        <f t="shared" si="196"/>
        <v>0.14004696841727798</v>
      </c>
      <c r="DJ135" s="29">
        <f t="shared" si="197"/>
        <v>0.35684372200833414</v>
      </c>
      <c r="DK135" s="29">
        <f t="shared" si="198"/>
        <v>2.9869078430290407E-3</v>
      </c>
      <c r="DL135" s="29">
        <f t="shared" si="199"/>
        <v>1.3983853916831934</v>
      </c>
      <c r="DM135" s="29">
        <f t="shared" si="200"/>
        <v>7.9346747128296327E-2</v>
      </c>
      <c r="DN135" s="29">
        <f t="shared" si="201"/>
        <v>1.6409489690062073E-2</v>
      </c>
      <c r="DO135" s="29">
        <f t="shared" si="202"/>
        <v>0</v>
      </c>
      <c r="DP135" s="29">
        <f t="shared" si="203"/>
        <v>0</v>
      </c>
      <c r="DQ135" s="29">
        <f t="shared" si="204"/>
        <v>2.7879774249283556E-4</v>
      </c>
      <c r="DR135" s="31">
        <f t="shared" si="205"/>
        <v>4.0059693141478014</v>
      </c>
      <c r="DS135" s="29"/>
      <c r="DT135" s="29">
        <f t="shared" si="206"/>
        <v>1.6409489690062073E-2</v>
      </c>
      <c r="DU135" s="29">
        <f t="shared" si="207"/>
        <v>1.1671289635115189E-2</v>
      </c>
      <c r="DV135" s="29">
        <f t="shared" si="208"/>
        <v>2.7879774249283556E-4</v>
      </c>
      <c r="DW135" s="31">
        <f t="shared" si="209"/>
        <v>0.12335868098472307</v>
      </c>
      <c r="DX135" s="29">
        <f t="shared" si="210"/>
        <v>7.9346747128296327E-2</v>
      </c>
      <c r="DY135" s="29">
        <f t="shared" si="211"/>
        <v>0.7719196518932111</v>
      </c>
      <c r="DZ135" s="29">
        <f t="shared" si="212"/>
        <v>1.0029846570739007</v>
      </c>
      <c r="EA135" s="29">
        <f t="shared" si="213"/>
        <v>3.7083352606979925</v>
      </c>
      <c r="EB135" s="29">
        <f t="shared" si="214"/>
        <v>4.1669921292074692</v>
      </c>
      <c r="EC135" s="29"/>
      <c r="ED135" s="29"/>
      <c r="EE135" s="29">
        <f t="shared" si="215"/>
        <v>0.44384674240626665</v>
      </c>
      <c r="EF135" s="29">
        <f t="shared" si="216"/>
        <v>0.39379071108190705</v>
      </c>
      <c r="EG135" s="29">
        <f t="shared" si="217"/>
        <v>-0.52239962298882758</v>
      </c>
      <c r="EH135" s="29">
        <f t="shared" si="218"/>
        <v>1.9898873653444311</v>
      </c>
      <c r="EI135" s="29" t="e">
        <f>125.9*1000/8.3144+(#REF!*10^9-10^5)*6.5*(10^-6)/8.3144</f>
        <v>#REF!</v>
      </c>
      <c r="EJ135" s="29">
        <f t="shared" si="219"/>
        <v>9.5899385326328908</v>
      </c>
      <c r="EK135" s="29" t="e">
        <f t="shared" si="220"/>
        <v>#REF!</v>
      </c>
      <c r="EL135" s="29" t="e">
        <f>#REF!</f>
        <v>#REF!</v>
      </c>
      <c r="EM135" s="29" t="e">
        <f>1/(0.000407-0.0000329*#REF!+0.00001202*P135+0.000056662*EA135-0.000306214*BT135-0.0006176*BW135+0.00018946*BT135/(BT135+BR135)+0.00025746*DJ135)</f>
        <v>#REF!</v>
      </c>
      <c r="EN135" s="29"/>
      <c r="EO135" s="29" t="e">
        <f t="shared" si="221"/>
        <v>#REF!</v>
      </c>
      <c r="EP135" s="29" t="e">
        <f>#REF!</f>
        <v>#REF!</v>
      </c>
      <c r="EQ135" s="31" t="e">
        <f t="shared" si="222"/>
        <v>#REF!</v>
      </c>
      <c r="ER135" s="31" t="e">
        <f>2064.1+31.52*DF135-12.28*DM135-289.6*DQ135+1.544*LN(DQ135)-177.24*(DF135-0.17145)^2-371.87*(DF135-0.17145)*(DM135-0.07365)+0.321067*#REF!-343.43*LN(#REF!)</f>
        <v>#REF!</v>
      </c>
      <c r="ES135" s="31" t="e">
        <f t="shared" si="223"/>
        <v>#REF!</v>
      </c>
      <c r="ET135" s="31">
        <f t="shared" si="224"/>
        <v>0.70847693851391802</v>
      </c>
      <c r="EU135" s="31" t="e">
        <f>(5573.8+587.9*#REF!-61*#REF!^2)/(5.3-0.633*LN(ET135)-3.97*EF135+0.06*EG135+24.7*BU135^2+0.081*P135+0.156*#REF!)</f>
        <v>#REF!</v>
      </c>
    </row>
    <row r="136" spans="4:151">
      <c r="D136">
        <v>45.3</v>
      </c>
      <c r="E136">
        <v>3.6</v>
      </c>
      <c r="F136">
        <v>14.48</v>
      </c>
      <c r="G136">
        <v>13.8</v>
      </c>
      <c r="H136">
        <v>0.15</v>
      </c>
      <c r="I136">
        <v>9.8000000000000007</v>
      </c>
      <c r="J136">
        <v>9</v>
      </c>
      <c r="K136">
        <v>2.8</v>
      </c>
      <c r="L136">
        <v>0.59</v>
      </c>
      <c r="M136" s="30">
        <v>0</v>
      </c>
      <c r="N136">
        <v>0</v>
      </c>
      <c r="O136">
        <v>0.48</v>
      </c>
      <c r="P136">
        <v>0</v>
      </c>
      <c r="S136">
        <v>52.2</v>
      </c>
      <c r="T136">
        <v>0.44</v>
      </c>
      <c r="U136">
        <v>7.2</v>
      </c>
      <c r="V136">
        <v>12.1</v>
      </c>
      <c r="W136">
        <v>0.1</v>
      </c>
      <c r="X136">
        <v>26.6</v>
      </c>
      <c r="Y136">
        <v>2.1</v>
      </c>
      <c r="Z136">
        <v>0.24</v>
      </c>
      <c r="AA136">
        <v>0</v>
      </c>
      <c r="AB136" s="30">
        <v>0</v>
      </c>
      <c r="AC136">
        <v>0.01</v>
      </c>
      <c r="AD136" s="30">
        <v>0</v>
      </c>
      <c r="AF136" s="29">
        <f t="shared" si="120"/>
        <v>0.323312888001273</v>
      </c>
      <c r="AG136" s="29">
        <f t="shared" si="121"/>
        <v>2.7703750546831385E-4</v>
      </c>
      <c r="AH136" s="7">
        <f t="shared" ca="1" si="122"/>
        <v>18.16296391750301</v>
      </c>
      <c r="AI136" s="29">
        <f t="shared" ca="1" si="123"/>
        <v>1621.0037605762695</v>
      </c>
      <c r="AJ136" s="40" t="e">
        <f t="shared" si="124"/>
        <v>#REF!</v>
      </c>
      <c r="AK136" s="41">
        <f t="shared" ca="1" si="125"/>
        <v>1347.8537605762697</v>
      </c>
      <c r="AL136" s="40">
        <f t="shared" ca="1" si="126"/>
        <v>1347.97727971122</v>
      </c>
      <c r="AM136" s="94">
        <f t="shared" ca="1" si="127"/>
        <v>1347.8537605762697</v>
      </c>
      <c r="AN136" s="94">
        <f t="shared" ca="1" si="128"/>
        <v>1.816296391750301</v>
      </c>
      <c r="AO136" s="90">
        <f t="shared" si="129"/>
        <v>1.7899311215469613</v>
      </c>
      <c r="AP136" s="90">
        <f t="shared" si="130"/>
        <v>1.4925127071823203</v>
      </c>
      <c r="AQ136" s="29"/>
      <c r="AR136" s="40" t="e">
        <f t="shared" si="131"/>
        <v>#REF!</v>
      </c>
      <c r="AS136" s="40">
        <f t="shared" ca="1" si="132"/>
        <v>1.816296391750301</v>
      </c>
      <c r="AT136" s="40">
        <f t="shared" ca="1" si="133"/>
        <v>1.4635615538007827</v>
      </c>
      <c r="AU136" s="64"/>
      <c r="AV136" s="126">
        <f t="shared" si="134"/>
        <v>0.32303585049580469</v>
      </c>
      <c r="AW136" s="29"/>
      <c r="AX136" s="29">
        <f t="shared" si="135"/>
        <v>0.25514203044144801</v>
      </c>
      <c r="AY136" s="29">
        <f t="shared" si="136"/>
        <v>0.78982574240552161</v>
      </c>
      <c r="AZ136" s="29">
        <f t="shared" si="137"/>
        <v>55.867433750295881</v>
      </c>
      <c r="BA136" s="29">
        <f t="shared" si="138"/>
        <v>79.669678492408622</v>
      </c>
      <c r="BB136" s="29">
        <f t="shared" si="139"/>
        <v>0.75394071329781653</v>
      </c>
      <c r="BC136" s="29">
        <f t="shared" si="140"/>
        <v>4.5068278441839388E-2</v>
      </c>
      <c r="BD136" s="29">
        <f t="shared" si="141"/>
        <v>0.28403016839772072</v>
      </c>
      <c r="BE136" s="29">
        <f t="shared" si="142"/>
        <v>0.19207642971672903</v>
      </c>
      <c r="BF136" s="29">
        <f t="shared" si="143"/>
        <v>2.1145374449339205E-3</v>
      </c>
      <c r="BG136" s="29">
        <f t="shared" si="144"/>
        <v>0.24314963130576314</v>
      </c>
      <c r="BH136" s="29">
        <f t="shared" si="145"/>
        <v>0.16049246220402516</v>
      </c>
      <c r="BI136" s="29">
        <f t="shared" si="146"/>
        <v>9.0353329923570758E-2</v>
      </c>
      <c r="BJ136" s="29">
        <f t="shared" si="147"/>
        <v>1.2527071213214998E-2</v>
      </c>
      <c r="BK136" s="29">
        <f t="shared" si="148"/>
        <v>0</v>
      </c>
      <c r="BL136" s="29">
        <f t="shared" si="149"/>
        <v>0</v>
      </c>
      <c r="BM136" s="29">
        <f t="shared" si="150"/>
        <v>6.7635641164742093E-3</v>
      </c>
      <c r="BN136" s="29">
        <f t="shared" si="151"/>
        <v>1.7905161860620877</v>
      </c>
      <c r="BO136" s="29">
        <f t="shared" si="152"/>
        <v>0.42107450307722211</v>
      </c>
      <c r="BP136" s="29">
        <f t="shared" si="153"/>
        <v>2.5170550700777974E-2</v>
      </c>
      <c r="BQ136" s="29">
        <f t="shared" si="154"/>
        <v>0.15863032716972697</v>
      </c>
      <c r="BR136" s="29">
        <f t="shared" si="155"/>
        <v>0.10727433307328316</v>
      </c>
      <c r="BS136" s="29">
        <f t="shared" si="156"/>
        <v>1.1809652777194147E-3</v>
      </c>
      <c r="BT136" s="29">
        <f t="shared" si="157"/>
        <v>0.13579862231825238</v>
      </c>
      <c r="BU136" s="29">
        <f t="shared" si="158"/>
        <v>8.9634745250194534E-2</v>
      </c>
      <c r="BV136" s="29">
        <f t="shared" si="159"/>
        <v>5.0462168746034264E-2</v>
      </c>
      <c r="BW136" s="29">
        <f t="shared" si="160"/>
        <v>6.9963462551913573E-3</v>
      </c>
      <c r="BX136" s="29">
        <f t="shared" si="161"/>
        <v>0</v>
      </c>
      <c r="BY136" s="29">
        <f t="shared" si="162"/>
        <v>0</v>
      </c>
      <c r="BZ136" s="29">
        <f t="shared" si="163"/>
        <v>3.7774381315979215E-3</v>
      </c>
      <c r="CA136" s="29">
        <f t="shared" si="164"/>
        <v>1</v>
      </c>
      <c r="CB136" s="29">
        <f t="shared" si="165"/>
        <v>0.868779364992186</v>
      </c>
      <c r="CC136" s="29">
        <f t="shared" si="166"/>
        <v>5.5083451428914803E-3</v>
      </c>
      <c r="CD136" s="29">
        <f t="shared" si="167"/>
        <v>7.0615235237002388E-2</v>
      </c>
      <c r="CE136" s="29">
        <f t="shared" si="168"/>
        <v>0.16841484054872616</v>
      </c>
      <c r="CF136" s="29">
        <f t="shared" si="169"/>
        <v>1.4096916299559472E-3</v>
      </c>
      <c r="CG136" s="29">
        <f t="shared" si="170"/>
        <v>0.65997757068707141</v>
      </c>
      <c r="CH136" s="29">
        <f t="shared" si="171"/>
        <v>3.7448241180939208E-2</v>
      </c>
      <c r="CI136" s="29">
        <f t="shared" si="172"/>
        <v>3.8722855681530325E-3</v>
      </c>
      <c r="CJ136" s="29">
        <f t="shared" si="173"/>
        <v>0</v>
      </c>
      <c r="CK136" s="29">
        <f t="shared" si="174"/>
        <v>0</v>
      </c>
      <c r="CL136" s="29">
        <f t="shared" si="175"/>
        <v>6.5790252779309236E-5</v>
      </c>
      <c r="CM136" s="29">
        <f t="shared" si="176"/>
        <v>1.816091365239705</v>
      </c>
      <c r="CN136" s="29"/>
      <c r="CO136" s="29">
        <f t="shared" si="177"/>
        <v>0.75756008187913404</v>
      </c>
      <c r="CP136" s="29"/>
      <c r="CQ136" s="29">
        <f t="shared" si="178"/>
        <v>1.737558729984372</v>
      </c>
      <c r="CR136" s="29">
        <f t="shared" si="179"/>
        <v>1.1016690285782961E-2</v>
      </c>
      <c r="CS136" s="29">
        <f t="shared" si="180"/>
        <v>0.21184570571100717</v>
      </c>
      <c r="CT136" s="29">
        <f t="shared" si="181"/>
        <v>0.16841484054872616</v>
      </c>
      <c r="CU136" s="29">
        <f t="shared" si="182"/>
        <v>1.4096916299559472E-3</v>
      </c>
      <c r="CV136" s="29">
        <f t="shared" si="183"/>
        <v>0.65997757068707141</v>
      </c>
      <c r="CW136" s="29">
        <f t="shared" si="184"/>
        <v>3.7448241180939208E-2</v>
      </c>
      <c r="CX136" s="29">
        <f t="shared" si="185"/>
        <v>3.8722855681530325E-3</v>
      </c>
      <c r="CY136" s="29">
        <f t="shared" si="186"/>
        <v>0</v>
      </c>
      <c r="CZ136" s="29">
        <f t="shared" si="187"/>
        <v>0</v>
      </c>
      <c r="DA136" s="29">
        <f t="shared" si="188"/>
        <v>1.9737075833792771E-4</v>
      </c>
      <c r="DB136" s="29">
        <f t="shared" si="189"/>
        <v>2.8317411263543453</v>
      </c>
      <c r="DC136" s="29">
        <f t="shared" si="190"/>
        <v>2.1188377511487255</v>
      </c>
      <c r="DD136" s="29">
        <f t="shared" si="191"/>
        <v>1.8408025159644612</v>
      </c>
      <c r="DE136" s="29">
        <f t="shared" si="192"/>
        <v>1.1671289635115189E-2</v>
      </c>
      <c r="DF136" s="29">
        <f t="shared" si="193"/>
        <v>0.29924445245281678</v>
      </c>
      <c r="DG136" s="29">
        <f t="shared" si="194"/>
        <v>1.8524738055995764</v>
      </c>
      <c r="DH136" s="29">
        <f t="shared" si="195"/>
        <v>0.15919748403553879</v>
      </c>
      <c r="DI136" s="29">
        <f t="shared" si="196"/>
        <v>0.14004696841727798</v>
      </c>
      <c r="DJ136" s="29">
        <f t="shared" si="197"/>
        <v>0.35684372200833414</v>
      </c>
      <c r="DK136" s="29">
        <f t="shared" si="198"/>
        <v>2.9869078430290407E-3</v>
      </c>
      <c r="DL136" s="29">
        <f t="shared" si="199"/>
        <v>1.3983853916831934</v>
      </c>
      <c r="DM136" s="29">
        <f t="shared" si="200"/>
        <v>7.9346747128296327E-2</v>
      </c>
      <c r="DN136" s="29">
        <f t="shared" si="201"/>
        <v>1.6409489690062073E-2</v>
      </c>
      <c r="DO136" s="29">
        <f t="shared" si="202"/>
        <v>0</v>
      </c>
      <c r="DP136" s="29">
        <f t="shared" si="203"/>
        <v>0</v>
      </c>
      <c r="DQ136" s="29">
        <f t="shared" si="204"/>
        <v>2.7879774249283556E-4</v>
      </c>
      <c r="DR136" s="31">
        <f t="shared" si="205"/>
        <v>4.0059693141478014</v>
      </c>
      <c r="DS136" s="29"/>
      <c r="DT136" s="29">
        <f t="shared" si="206"/>
        <v>1.6409489690062073E-2</v>
      </c>
      <c r="DU136" s="29">
        <f t="shared" si="207"/>
        <v>1.1671289635115189E-2</v>
      </c>
      <c r="DV136" s="29">
        <f t="shared" si="208"/>
        <v>2.7879774249283556E-4</v>
      </c>
      <c r="DW136" s="31">
        <f t="shared" si="209"/>
        <v>0.12335868098472307</v>
      </c>
      <c r="DX136" s="29">
        <f t="shared" si="210"/>
        <v>7.9346747128296327E-2</v>
      </c>
      <c r="DY136" s="29">
        <f t="shared" si="211"/>
        <v>0.7719196518932111</v>
      </c>
      <c r="DZ136" s="29">
        <f t="shared" si="212"/>
        <v>1.0029846570739007</v>
      </c>
      <c r="EA136" s="29">
        <f t="shared" si="213"/>
        <v>4.2901100484582901</v>
      </c>
      <c r="EB136" s="29">
        <f t="shared" si="214"/>
        <v>3.8641909089008619</v>
      </c>
      <c r="EC136" s="29"/>
      <c r="ED136" s="29"/>
      <c r="EE136" s="29">
        <f t="shared" si="215"/>
        <v>0.42107450307722211</v>
      </c>
      <c r="EF136" s="29">
        <f t="shared" si="216"/>
        <v>0.33388866591944949</v>
      </c>
      <c r="EG136" s="29">
        <f t="shared" si="217"/>
        <v>-0.78298376218222498</v>
      </c>
      <c r="EH136" s="29">
        <f t="shared" si="218"/>
        <v>2.8900702601971009</v>
      </c>
      <c r="EI136" s="29" t="e">
        <f>125.9*1000/8.3144+(#REF!*10^9-10^5)*6.5*(10^-6)/8.3144</f>
        <v>#REF!</v>
      </c>
      <c r="EJ136" s="29">
        <f t="shared" si="219"/>
        <v>10.266904272484517</v>
      </c>
      <c r="EK136" s="29" t="e">
        <f t="shared" si="220"/>
        <v>#REF!</v>
      </c>
      <c r="EL136" s="29" t="e">
        <f>#REF!</f>
        <v>#REF!</v>
      </c>
      <c r="EM136" s="29" t="e">
        <f>1/(0.000407-0.0000329*#REF!+0.00001202*P136+0.000056662*EA136-0.000306214*BT136-0.0006176*BW136+0.00018946*BT136/(BT136+BR136)+0.00025746*DJ136)</f>
        <v>#REF!</v>
      </c>
      <c r="EN136" s="29"/>
      <c r="EO136" s="29" t="e">
        <f t="shared" si="221"/>
        <v>#REF!</v>
      </c>
      <c r="EP136" s="29" t="e">
        <f>#REF!</f>
        <v>#REF!</v>
      </c>
      <c r="EQ136" s="31" t="e">
        <f t="shared" si="222"/>
        <v>#REF!</v>
      </c>
      <c r="ER136" s="31" t="e">
        <f>2064.1+31.52*DF136-12.28*DM136-289.6*DQ136+1.544*LN(DQ136)-177.24*(DF136-0.17145)^2-371.87*(DF136-0.17145)*(DM136-0.07365)+0.321067*#REF!-343.43*LN(#REF!)</f>
        <v>#REF!</v>
      </c>
      <c r="ES136" s="31" t="e">
        <f t="shared" si="223"/>
        <v>#REF!</v>
      </c>
      <c r="ET136" s="31">
        <f t="shared" si="224"/>
        <v>0.55867433750295881</v>
      </c>
      <c r="EU136" s="31" t="e">
        <f>(5573.8+587.9*#REF!-61*#REF!^2)/(5.3-0.633*LN(ET136)-3.97*EF136+0.06*EG136+24.7*BU136^2+0.081*P136+0.156*#REF!)</f>
        <v>#REF!</v>
      </c>
    </row>
    <row r="137" spans="4:151">
      <c r="D137">
        <v>46.91</v>
      </c>
      <c r="E137">
        <v>0.64</v>
      </c>
      <c r="F137">
        <v>12.46</v>
      </c>
      <c r="G137">
        <v>8.86</v>
      </c>
      <c r="H137">
        <v>0.17</v>
      </c>
      <c r="I137">
        <v>18.22</v>
      </c>
      <c r="J137">
        <v>10.86</v>
      </c>
      <c r="K137">
        <v>0.82</v>
      </c>
      <c r="L137">
        <v>0.34</v>
      </c>
      <c r="M137" s="30">
        <v>0</v>
      </c>
      <c r="N137">
        <v>0.43</v>
      </c>
      <c r="O137">
        <v>0</v>
      </c>
      <c r="P137">
        <v>0</v>
      </c>
      <c r="S137">
        <v>52.2</v>
      </c>
      <c r="T137">
        <v>0.44</v>
      </c>
      <c r="U137">
        <v>7.2</v>
      </c>
      <c r="V137">
        <v>12.1</v>
      </c>
      <c r="W137">
        <v>0.1</v>
      </c>
      <c r="X137">
        <v>26.6</v>
      </c>
      <c r="Y137">
        <v>2.1</v>
      </c>
      <c r="Z137">
        <v>0.24</v>
      </c>
      <c r="AA137">
        <v>0</v>
      </c>
      <c r="AB137" s="30">
        <v>0</v>
      </c>
      <c r="AC137">
        <v>0.01</v>
      </c>
      <c r="AD137" s="30">
        <v>0</v>
      </c>
      <c r="AF137" s="29">
        <f t="shared" si="120"/>
        <v>0.32244137721132582</v>
      </c>
      <c r="AG137" s="29">
        <f t="shared" si="121"/>
        <v>0.61300389511169362</v>
      </c>
      <c r="AH137" s="7" t="str">
        <f t="shared" si="122"/>
        <v/>
      </c>
      <c r="AI137" s="29" t="str">
        <f t="shared" si="123"/>
        <v/>
      </c>
      <c r="AJ137" s="40" t="e">
        <f t="shared" si="124"/>
        <v>#REF!</v>
      </c>
      <c r="AK137" s="41">
        <f t="shared" ca="1" si="125"/>
        <v>1409.1261960970944</v>
      </c>
      <c r="AL137" s="40">
        <f t="shared" ca="1" si="126"/>
        <v>1503.0882638658604</v>
      </c>
      <c r="AM137" s="94">
        <f t="shared" ca="1" si="127"/>
        <v>1409.1261960970944</v>
      </c>
      <c r="AN137" s="94">
        <f t="shared" ca="1" si="128"/>
        <v>2.2639373837845969</v>
      </c>
      <c r="AO137" s="90">
        <f t="shared" si="129"/>
        <v>2.6393150754414121</v>
      </c>
      <c r="AP137" s="90">
        <f t="shared" si="130"/>
        <v>1.7489380417335472</v>
      </c>
      <c r="AQ137" s="29"/>
      <c r="AR137" s="40" t="e">
        <f t="shared" si="131"/>
        <v>#REF!</v>
      </c>
      <c r="AS137" s="40">
        <f t="shared" ca="1" si="132"/>
        <v>2.2639373837845969</v>
      </c>
      <c r="AT137" s="40">
        <f t="shared" ca="1" si="133"/>
        <v>1.9037783254118223</v>
      </c>
      <c r="AU137" s="64"/>
      <c r="AV137" s="126">
        <f t="shared" si="134"/>
        <v>0.93544527232301944</v>
      </c>
      <c r="AW137" s="29"/>
      <c r="AX137" s="29">
        <f t="shared" si="135"/>
        <v>0.25514203044144801</v>
      </c>
      <c r="AY137" s="29">
        <f t="shared" si="136"/>
        <v>0.27274928634557755</v>
      </c>
      <c r="AZ137" s="29">
        <f t="shared" si="137"/>
        <v>78.567387576289633</v>
      </c>
      <c r="BA137" s="29">
        <f t="shared" si="138"/>
        <v>79.669678492408622</v>
      </c>
      <c r="BB137" s="29">
        <f t="shared" si="139"/>
        <v>0.78073639869316935</v>
      </c>
      <c r="BC137" s="29">
        <f t="shared" si="140"/>
        <v>8.0121383896603355E-3</v>
      </c>
      <c r="BD137" s="29">
        <f t="shared" si="141"/>
        <v>0.24440717529251382</v>
      </c>
      <c r="BE137" s="29">
        <f t="shared" si="142"/>
        <v>0.12331863531088544</v>
      </c>
      <c r="BF137" s="29">
        <f t="shared" si="143"/>
        <v>2.3964757709251101E-3</v>
      </c>
      <c r="BG137" s="29">
        <f t="shared" si="144"/>
        <v>0.45205982473377593</v>
      </c>
      <c r="BH137" s="29">
        <f t="shared" si="145"/>
        <v>0.19366090439285702</v>
      </c>
      <c r="BI137" s="29">
        <f t="shared" si="146"/>
        <v>2.6460618049045721E-2</v>
      </c>
      <c r="BJ137" s="29">
        <f t="shared" si="147"/>
        <v>7.2189901906662707E-3</v>
      </c>
      <c r="BK137" s="29">
        <f t="shared" si="148"/>
        <v>0</v>
      </c>
      <c r="BL137" s="29">
        <f t="shared" si="149"/>
        <v>5.6579617390205934E-3</v>
      </c>
      <c r="BM137" s="29">
        <f t="shared" si="150"/>
        <v>0</v>
      </c>
      <c r="BN137" s="29">
        <f t="shared" si="151"/>
        <v>1.8439291225625196</v>
      </c>
      <c r="BO137" s="29">
        <f t="shared" si="152"/>
        <v>0.42340911542639731</v>
      </c>
      <c r="BP137" s="29">
        <f t="shared" si="153"/>
        <v>4.3451444481368232E-3</v>
      </c>
      <c r="BQ137" s="29">
        <f t="shared" si="154"/>
        <v>0.13254694678983087</v>
      </c>
      <c r="BR137" s="29">
        <f t="shared" si="155"/>
        <v>6.687818626103631E-2</v>
      </c>
      <c r="BS137" s="29">
        <f t="shared" si="156"/>
        <v>1.2996572056927617E-3</v>
      </c>
      <c r="BT137" s="29">
        <f t="shared" si="157"/>
        <v>0.24516117197907564</v>
      </c>
      <c r="BU137" s="29">
        <f t="shared" si="158"/>
        <v>0.10502621929617624</v>
      </c>
      <c r="BV137" s="29">
        <f t="shared" si="159"/>
        <v>1.4350127521318845E-2</v>
      </c>
      <c r="BW137" s="29">
        <f t="shared" si="160"/>
        <v>3.9150041627597897E-3</v>
      </c>
      <c r="BX137" s="29">
        <f t="shared" si="161"/>
        <v>0</v>
      </c>
      <c r="BY137" s="29">
        <f t="shared" si="162"/>
        <v>3.0684269095754011E-3</v>
      </c>
      <c r="BZ137" s="29">
        <f t="shared" si="163"/>
        <v>0</v>
      </c>
      <c r="CA137" s="29">
        <f t="shared" si="164"/>
        <v>1</v>
      </c>
      <c r="CB137" s="29">
        <f t="shared" si="165"/>
        <v>0.868779364992186</v>
      </c>
      <c r="CC137" s="29">
        <f t="shared" si="166"/>
        <v>5.5083451428914803E-3</v>
      </c>
      <c r="CD137" s="29">
        <f t="shared" si="167"/>
        <v>7.0615235237002388E-2</v>
      </c>
      <c r="CE137" s="29">
        <f t="shared" si="168"/>
        <v>0.16841484054872616</v>
      </c>
      <c r="CF137" s="29">
        <f t="shared" si="169"/>
        <v>1.4096916299559472E-3</v>
      </c>
      <c r="CG137" s="29">
        <f t="shared" si="170"/>
        <v>0.65997757068707141</v>
      </c>
      <c r="CH137" s="29">
        <f t="shared" si="171"/>
        <v>3.7448241180939208E-2</v>
      </c>
      <c r="CI137" s="29">
        <f t="shared" si="172"/>
        <v>3.8722855681530325E-3</v>
      </c>
      <c r="CJ137" s="29">
        <f t="shared" si="173"/>
        <v>0</v>
      </c>
      <c r="CK137" s="29">
        <f t="shared" si="174"/>
        <v>0</v>
      </c>
      <c r="CL137" s="29">
        <f t="shared" si="175"/>
        <v>6.5790252779309236E-5</v>
      </c>
      <c r="CM137" s="29">
        <f t="shared" si="176"/>
        <v>1.816091365239705</v>
      </c>
      <c r="CN137" s="29"/>
      <c r="CO137" s="29">
        <f t="shared" si="177"/>
        <v>0.75756008187913404</v>
      </c>
      <c r="CP137" s="29"/>
      <c r="CQ137" s="29">
        <f t="shared" si="178"/>
        <v>1.737558729984372</v>
      </c>
      <c r="CR137" s="29">
        <f t="shared" si="179"/>
        <v>1.1016690285782961E-2</v>
      </c>
      <c r="CS137" s="29">
        <f t="shared" si="180"/>
        <v>0.21184570571100717</v>
      </c>
      <c r="CT137" s="29">
        <f t="shared" si="181"/>
        <v>0.16841484054872616</v>
      </c>
      <c r="CU137" s="29">
        <f t="shared" si="182"/>
        <v>1.4096916299559472E-3</v>
      </c>
      <c r="CV137" s="29">
        <f t="shared" si="183"/>
        <v>0.65997757068707141</v>
      </c>
      <c r="CW137" s="29">
        <f t="shared" si="184"/>
        <v>3.7448241180939208E-2</v>
      </c>
      <c r="CX137" s="29">
        <f t="shared" si="185"/>
        <v>3.8722855681530325E-3</v>
      </c>
      <c r="CY137" s="29">
        <f t="shared" si="186"/>
        <v>0</v>
      </c>
      <c r="CZ137" s="29">
        <f t="shared" si="187"/>
        <v>0</v>
      </c>
      <c r="DA137" s="29">
        <f t="shared" si="188"/>
        <v>1.9737075833792771E-4</v>
      </c>
      <c r="DB137" s="29">
        <f t="shared" si="189"/>
        <v>2.8317411263543453</v>
      </c>
      <c r="DC137" s="29">
        <f t="shared" si="190"/>
        <v>2.1188377511487255</v>
      </c>
      <c r="DD137" s="29">
        <f t="shared" si="191"/>
        <v>1.8408025159644612</v>
      </c>
      <c r="DE137" s="29">
        <f t="shared" si="192"/>
        <v>1.1671289635115189E-2</v>
      </c>
      <c r="DF137" s="29">
        <f t="shared" si="193"/>
        <v>0.29924445245281678</v>
      </c>
      <c r="DG137" s="29">
        <f t="shared" si="194"/>
        <v>1.8524738055995764</v>
      </c>
      <c r="DH137" s="29">
        <f t="shared" si="195"/>
        <v>0.15919748403553879</v>
      </c>
      <c r="DI137" s="29">
        <f t="shared" si="196"/>
        <v>0.14004696841727798</v>
      </c>
      <c r="DJ137" s="29">
        <f t="shared" si="197"/>
        <v>0.35684372200833414</v>
      </c>
      <c r="DK137" s="29">
        <f t="shared" si="198"/>
        <v>2.9869078430290407E-3</v>
      </c>
      <c r="DL137" s="29">
        <f t="shared" si="199"/>
        <v>1.3983853916831934</v>
      </c>
      <c r="DM137" s="29">
        <f t="shared" si="200"/>
        <v>7.9346747128296327E-2</v>
      </c>
      <c r="DN137" s="29">
        <f t="shared" si="201"/>
        <v>1.6409489690062073E-2</v>
      </c>
      <c r="DO137" s="29">
        <f t="shared" si="202"/>
        <v>0</v>
      </c>
      <c r="DP137" s="29">
        <f t="shared" si="203"/>
        <v>0</v>
      </c>
      <c r="DQ137" s="29">
        <f t="shared" si="204"/>
        <v>2.7879774249283556E-4</v>
      </c>
      <c r="DR137" s="31">
        <f t="shared" si="205"/>
        <v>4.0059693141478014</v>
      </c>
      <c r="DS137" s="29"/>
      <c r="DT137" s="29">
        <f t="shared" si="206"/>
        <v>1.6409489690062073E-2</v>
      </c>
      <c r="DU137" s="29">
        <f t="shared" si="207"/>
        <v>1.1671289635115189E-2</v>
      </c>
      <c r="DV137" s="29">
        <f t="shared" si="208"/>
        <v>2.7879774249283556E-4</v>
      </c>
      <c r="DW137" s="31">
        <f t="shared" si="209"/>
        <v>0.12335868098472307</v>
      </c>
      <c r="DX137" s="29">
        <f t="shared" si="210"/>
        <v>7.9346747128296327E-2</v>
      </c>
      <c r="DY137" s="29">
        <f t="shared" si="211"/>
        <v>0.7719196518932111</v>
      </c>
      <c r="DZ137" s="29">
        <f t="shared" si="212"/>
        <v>1.0029846570739007</v>
      </c>
      <c r="EA137" s="29">
        <f t="shared" si="213"/>
        <v>3.7808970868663283</v>
      </c>
      <c r="EB137" s="29">
        <f t="shared" si="214"/>
        <v>3.9688636497500518</v>
      </c>
      <c r="EC137" s="29"/>
      <c r="ED137" s="29"/>
      <c r="EE137" s="29">
        <f t="shared" si="215"/>
        <v>0.42340911542639731</v>
      </c>
      <c r="EF137" s="29">
        <f t="shared" si="216"/>
        <v>0.41836523474198095</v>
      </c>
      <c r="EG137" s="29">
        <f t="shared" si="217"/>
        <v>-0.52816088503359748</v>
      </c>
      <c r="EH137" s="29">
        <f t="shared" si="218"/>
        <v>1.8489116506665491</v>
      </c>
      <c r="EI137" s="29" t="e">
        <f>125.9*1000/8.3144+(#REF!*10^9-10^5)*6.5*(10^-6)/8.3144</f>
        <v>#REF!</v>
      </c>
      <c r="EJ137" s="29">
        <f t="shared" si="219"/>
        <v>9.5698085397820183</v>
      </c>
      <c r="EK137" s="29" t="e">
        <f t="shared" si="220"/>
        <v>#REF!</v>
      </c>
      <c r="EL137" s="29" t="e">
        <f>#REF!</f>
        <v>#REF!</v>
      </c>
      <c r="EM137" s="29" t="e">
        <f>1/(0.000407-0.0000329*#REF!+0.00001202*P137+0.000056662*EA137-0.000306214*BT137-0.0006176*BW137+0.00018946*BT137/(BT137+BR137)+0.00025746*DJ137)</f>
        <v>#REF!</v>
      </c>
      <c r="EN137" s="29"/>
      <c r="EO137" s="29" t="e">
        <f t="shared" si="221"/>
        <v>#REF!</v>
      </c>
      <c r="EP137" s="29" t="e">
        <f>#REF!</f>
        <v>#REF!</v>
      </c>
      <c r="EQ137" s="31" t="e">
        <f t="shared" si="222"/>
        <v>#REF!</v>
      </c>
      <c r="ER137" s="31" t="e">
        <f>2064.1+31.52*DF137-12.28*DM137-289.6*DQ137+1.544*LN(DQ137)-177.24*(DF137-0.17145)^2-371.87*(DF137-0.17145)*(DM137-0.07365)+0.321067*#REF!-343.43*LN(#REF!)</f>
        <v>#REF!</v>
      </c>
      <c r="ES137" s="31" t="e">
        <f t="shared" si="223"/>
        <v>#REF!</v>
      </c>
      <c r="ET137" s="31">
        <f t="shared" si="224"/>
        <v>0.78567387576289638</v>
      </c>
      <c r="EU137" s="31" t="e">
        <f>(5573.8+587.9*#REF!-61*#REF!^2)/(5.3-0.633*LN(ET137)-3.97*EF137+0.06*EG137+24.7*BU137^2+0.081*P137+0.156*#REF!)</f>
        <v>#REF!</v>
      </c>
    </row>
    <row r="138" spans="4:151">
      <c r="D138">
        <v>43.6</v>
      </c>
      <c r="E138">
        <v>0.65</v>
      </c>
      <c r="F138">
        <v>15.03</v>
      </c>
      <c r="G138">
        <v>7.74</v>
      </c>
      <c r="H138">
        <v>0.11</v>
      </c>
      <c r="I138">
        <v>12.7</v>
      </c>
      <c r="J138">
        <v>9.84</v>
      </c>
      <c r="K138">
        <v>2.41</v>
      </c>
      <c r="L138">
        <v>0.12</v>
      </c>
      <c r="M138" s="30">
        <v>0</v>
      </c>
      <c r="N138">
        <v>7.0000000000000007E-2</v>
      </c>
      <c r="O138">
        <v>0.21</v>
      </c>
      <c r="P138">
        <v>6.8</v>
      </c>
      <c r="S138">
        <v>52.2</v>
      </c>
      <c r="T138">
        <v>0.44</v>
      </c>
      <c r="U138">
        <v>7.2</v>
      </c>
      <c r="V138">
        <v>12.1</v>
      </c>
      <c r="W138">
        <v>0.1</v>
      </c>
      <c r="X138">
        <v>26.6</v>
      </c>
      <c r="Y138">
        <v>2.1</v>
      </c>
      <c r="Z138">
        <v>0.24</v>
      </c>
      <c r="AA138">
        <v>0</v>
      </c>
      <c r="AB138" s="30">
        <v>0</v>
      </c>
      <c r="AC138">
        <v>0.01</v>
      </c>
      <c r="AD138" s="30">
        <v>0</v>
      </c>
      <c r="AF138" s="29">
        <f t="shared" si="120"/>
        <v>0.32233372230787227</v>
      </c>
      <c r="AG138" s="29">
        <f t="shared" si="121"/>
        <v>0.42405744941989654</v>
      </c>
      <c r="AH138" s="7" t="str">
        <f t="shared" si="122"/>
        <v/>
      </c>
      <c r="AI138" s="29" t="str">
        <f t="shared" si="123"/>
        <v/>
      </c>
      <c r="AJ138" s="40" t="e">
        <f t="shared" si="124"/>
        <v>#REF!</v>
      </c>
      <c r="AK138" s="41">
        <f t="shared" ca="1" si="125"/>
        <v>1177.8907803250061</v>
      </c>
      <c r="AL138" s="40">
        <f t="shared" ca="1" si="126"/>
        <v>1247.0843950651897</v>
      </c>
      <c r="AM138" s="94">
        <f t="shared" ca="1" si="127"/>
        <v>1177.8907803250061</v>
      </c>
      <c r="AN138" s="94">
        <f t="shared" ca="1" si="128"/>
        <v>1.6983813762759827</v>
      </c>
      <c r="AO138" s="90">
        <f t="shared" si="129"/>
        <v>1.8636662095808383</v>
      </c>
      <c r="AP138" s="90">
        <f t="shared" si="130"/>
        <v>1.4346323353293413</v>
      </c>
      <c r="AQ138" s="29"/>
      <c r="AR138" s="40" t="e">
        <f t="shared" si="131"/>
        <v>#REF!</v>
      </c>
      <c r="AS138" s="40">
        <f t="shared" ca="1" si="132"/>
        <v>1.6983813762759827</v>
      </c>
      <c r="AT138" s="40">
        <f t="shared" ca="1" si="133"/>
        <v>0.63637515266647848</v>
      </c>
      <c r="AU138" s="64"/>
      <c r="AV138" s="126">
        <f t="shared" si="134"/>
        <v>0.74639117172776881</v>
      </c>
      <c r="AW138" s="29"/>
      <c r="AX138" s="29">
        <f t="shared" si="135"/>
        <v>0.25514203044144801</v>
      </c>
      <c r="AY138" s="29">
        <f t="shared" si="136"/>
        <v>0.34183420183124291</v>
      </c>
      <c r="AZ138" s="29">
        <f t="shared" si="137"/>
        <v>74.521831388033092</v>
      </c>
      <c r="BA138" s="29">
        <f t="shared" si="138"/>
        <v>79.669678492408622</v>
      </c>
      <c r="BB138" s="29">
        <f t="shared" si="139"/>
        <v>0.72564713244558066</v>
      </c>
      <c r="BC138" s="29">
        <f t="shared" si="140"/>
        <v>8.1373280519987778E-3</v>
      </c>
      <c r="BD138" s="29">
        <f t="shared" si="141"/>
        <v>0.29481860711448493</v>
      </c>
      <c r="BE138" s="29">
        <f t="shared" si="142"/>
        <v>0.10772982362373063</v>
      </c>
      <c r="BF138" s="29">
        <f t="shared" si="143"/>
        <v>1.5506607929515418E-3</v>
      </c>
      <c r="BG138" s="29">
        <f t="shared" si="144"/>
        <v>0.31510207322277467</v>
      </c>
      <c r="BH138" s="29">
        <f t="shared" si="145"/>
        <v>0.17547175867640083</v>
      </c>
      <c r="BI138" s="29">
        <f t="shared" si="146"/>
        <v>7.7768401827073411E-2</v>
      </c>
      <c r="BJ138" s="29">
        <f t="shared" si="147"/>
        <v>2.5478788908233894E-3</v>
      </c>
      <c r="BK138" s="29">
        <f t="shared" si="148"/>
        <v>0</v>
      </c>
      <c r="BL138" s="29">
        <f t="shared" si="149"/>
        <v>9.210635389103293E-4</v>
      </c>
      <c r="BM138" s="29">
        <f t="shared" si="150"/>
        <v>2.9590593009574668E-3</v>
      </c>
      <c r="BN138" s="29">
        <f t="shared" si="151"/>
        <v>1.7126537874856864</v>
      </c>
      <c r="BO138" s="29">
        <f t="shared" si="152"/>
        <v>0.42369750252378158</v>
      </c>
      <c r="BP138" s="29">
        <f t="shared" si="153"/>
        <v>4.7512977295574898E-3</v>
      </c>
      <c r="BQ138" s="29">
        <f t="shared" si="154"/>
        <v>0.1721413920716004</v>
      </c>
      <c r="BR138" s="29">
        <f t="shared" si="155"/>
        <v>6.290227739599763E-2</v>
      </c>
      <c r="BS138" s="29">
        <f t="shared" si="156"/>
        <v>9.0541404473115184E-4</v>
      </c>
      <c r="BT138" s="29">
        <f t="shared" si="157"/>
        <v>0.18398468828038494</v>
      </c>
      <c r="BU138" s="29">
        <f t="shared" si="158"/>
        <v>0.10245605968851854</v>
      </c>
      <c r="BV138" s="29">
        <f t="shared" si="159"/>
        <v>4.5408127664403018E-2</v>
      </c>
      <c r="BW138" s="29">
        <f t="shared" si="160"/>
        <v>1.4876788930960067E-3</v>
      </c>
      <c r="BX138" s="29">
        <f t="shared" si="161"/>
        <v>0</v>
      </c>
      <c r="BY138" s="29">
        <f t="shared" si="162"/>
        <v>5.377990260731708E-4</v>
      </c>
      <c r="BZ138" s="29">
        <f t="shared" si="163"/>
        <v>1.7277626818562109E-3</v>
      </c>
      <c r="CA138" s="29">
        <f t="shared" si="164"/>
        <v>1.0000000000000002</v>
      </c>
      <c r="CB138" s="29">
        <f t="shared" si="165"/>
        <v>0.868779364992186</v>
      </c>
      <c r="CC138" s="29">
        <f t="shared" si="166"/>
        <v>5.5083451428914803E-3</v>
      </c>
      <c r="CD138" s="29">
        <f t="shared" si="167"/>
        <v>7.0615235237002388E-2</v>
      </c>
      <c r="CE138" s="29">
        <f t="shared" si="168"/>
        <v>0.16841484054872616</v>
      </c>
      <c r="CF138" s="29">
        <f t="shared" si="169"/>
        <v>1.4096916299559472E-3</v>
      </c>
      <c r="CG138" s="29">
        <f t="shared" si="170"/>
        <v>0.65997757068707141</v>
      </c>
      <c r="CH138" s="29">
        <f t="shared" si="171"/>
        <v>3.7448241180939208E-2</v>
      </c>
      <c r="CI138" s="29">
        <f t="shared" si="172"/>
        <v>3.8722855681530325E-3</v>
      </c>
      <c r="CJ138" s="29">
        <f t="shared" si="173"/>
        <v>0</v>
      </c>
      <c r="CK138" s="29">
        <f t="shared" si="174"/>
        <v>0</v>
      </c>
      <c r="CL138" s="29">
        <f t="shared" si="175"/>
        <v>6.5790252779309236E-5</v>
      </c>
      <c r="CM138" s="29">
        <f t="shared" si="176"/>
        <v>1.816091365239705</v>
      </c>
      <c r="CN138" s="29"/>
      <c r="CO138" s="29">
        <f t="shared" si="177"/>
        <v>0.75756008187913404</v>
      </c>
      <c r="CP138" s="29"/>
      <c r="CQ138" s="29">
        <f t="shared" si="178"/>
        <v>1.737558729984372</v>
      </c>
      <c r="CR138" s="29">
        <f t="shared" si="179"/>
        <v>1.1016690285782961E-2</v>
      </c>
      <c r="CS138" s="29">
        <f t="shared" si="180"/>
        <v>0.21184570571100717</v>
      </c>
      <c r="CT138" s="29">
        <f t="shared" si="181"/>
        <v>0.16841484054872616</v>
      </c>
      <c r="CU138" s="29">
        <f t="shared" si="182"/>
        <v>1.4096916299559472E-3</v>
      </c>
      <c r="CV138" s="29">
        <f t="shared" si="183"/>
        <v>0.65997757068707141</v>
      </c>
      <c r="CW138" s="29">
        <f t="shared" si="184"/>
        <v>3.7448241180939208E-2</v>
      </c>
      <c r="CX138" s="29">
        <f t="shared" si="185"/>
        <v>3.8722855681530325E-3</v>
      </c>
      <c r="CY138" s="29">
        <f t="shared" si="186"/>
        <v>0</v>
      </c>
      <c r="CZ138" s="29">
        <f t="shared" si="187"/>
        <v>0</v>
      </c>
      <c r="DA138" s="29">
        <f t="shared" si="188"/>
        <v>1.9737075833792771E-4</v>
      </c>
      <c r="DB138" s="29">
        <f t="shared" si="189"/>
        <v>2.8317411263543453</v>
      </c>
      <c r="DC138" s="29">
        <f t="shared" si="190"/>
        <v>2.1188377511487255</v>
      </c>
      <c r="DD138" s="29">
        <f t="shared" si="191"/>
        <v>1.8408025159644612</v>
      </c>
      <c r="DE138" s="29">
        <f t="shared" si="192"/>
        <v>1.1671289635115189E-2</v>
      </c>
      <c r="DF138" s="29">
        <f t="shared" si="193"/>
        <v>0.29924445245281678</v>
      </c>
      <c r="DG138" s="29">
        <f t="shared" si="194"/>
        <v>1.8524738055995764</v>
      </c>
      <c r="DH138" s="29">
        <f t="shared" si="195"/>
        <v>0.15919748403553879</v>
      </c>
      <c r="DI138" s="29">
        <f t="shared" si="196"/>
        <v>0.14004696841727798</v>
      </c>
      <c r="DJ138" s="29">
        <f t="shared" si="197"/>
        <v>0.35684372200833414</v>
      </c>
      <c r="DK138" s="29">
        <f t="shared" si="198"/>
        <v>2.9869078430290407E-3</v>
      </c>
      <c r="DL138" s="29">
        <f t="shared" si="199"/>
        <v>1.3983853916831934</v>
      </c>
      <c r="DM138" s="29">
        <f t="shared" si="200"/>
        <v>7.9346747128296327E-2</v>
      </c>
      <c r="DN138" s="29">
        <f t="shared" si="201"/>
        <v>1.6409489690062073E-2</v>
      </c>
      <c r="DO138" s="29">
        <f t="shared" si="202"/>
        <v>0</v>
      </c>
      <c r="DP138" s="29">
        <f t="shared" si="203"/>
        <v>0</v>
      </c>
      <c r="DQ138" s="29">
        <f t="shared" si="204"/>
        <v>2.7879774249283556E-4</v>
      </c>
      <c r="DR138" s="31">
        <f t="shared" si="205"/>
        <v>4.0059693141478014</v>
      </c>
      <c r="DS138" s="29"/>
      <c r="DT138" s="29">
        <f t="shared" si="206"/>
        <v>1.6409489690062073E-2</v>
      </c>
      <c r="DU138" s="29">
        <f t="shared" si="207"/>
        <v>1.1671289635115189E-2</v>
      </c>
      <c r="DV138" s="29">
        <f t="shared" si="208"/>
        <v>2.7879774249283556E-4</v>
      </c>
      <c r="DW138" s="31">
        <f t="shared" si="209"/>
        <v>0.12335868098472307</v>
      </c>
      <c r="DX138" s="29">
        <f t="shared" si="210"/>
        <v>7.9346747128296327E-2</v>
      </c>
      <c r="DY138" s="29">
        <f t="shared" si="211"/>
        <v>0.7719196518932111</v>
      </c>
      <c r="DZ138" s="29">
        <f t="shared" si="212"/>
        <v>1.0029846570739007</v>
      </c>
      <c r="EA138" s="29">
        <f t="shared" si="213"/>
        <v>4.2489243433724448</v>
      </c>
      <c r="EB138" s="29">
        <f t="shared" si="214"/>
        <v>3.6801187020441279</v>
      </c>
      <c r="EC138" s="29"/>
      <c r="ED138" s="29"/>
      <c r="EE138" s="29">
        <f t="shared" si="215"/>
        <v>0.42369750252378158</v>
      </c>
      <c r="EF138" s="29">
        <f t="shared" si="216"/>
        <v>0.3502484394096323</v>
      </c>
      <c r="EG138" s="29">
        <f t="shared" si="217"/>
        <v>-0.69453350610562281</v>
      </c>
      <c r="EH138" s="29">
        <f t="shared" si="218"/>
        <v>2.4054703282427838</v>
      </c>
      <c r="EI138" s="29" t="e">
        <f>125.9*1000/8.3144+(#REF!*10^9-10^5)*6.5*(10^-6)/8.3144</f>
        <v>#REF!</v>
      </c>
      <c r="EJ138" s="29">
        <f t="shared" si="219"/>
        <v>9.9070535394552657</v>
      </c>
      <c r="EK138" s="29" t="e">
        <f t="shared" si="220"/>
        <v>#REF!</v>
      </c>
      <c r="EL138" s="29" t="e">
        <f>#REF!</f>
        <v>#REF!</v>
      </c>
      <c r="EM138" s="29" t="e">
        <f>1/(0.000407-0.0000329*#REF!+0.00001202*P138+0.000056662*EA138-0.000306214*BT138-0.0006176*BW138+0.00018946*BT138/(BT138+BR138)+0.00025746*DJ138)</f>
        <v>#REF!</v>
      </c>
      <c r="EN138" s="29"/>
      <c r="EO138" s="29" t="e">
        <f t="shared" si="221"/>
        <v>#REF!</v>
      </c>
      <c r="EP138" s="29" t="e">
        <f>#REF!</f>
        <v>#REF!</v>
      </c>
      <c r="EQ138" s="31" t="e">
        <f t="shared" si="222"/>
        <v>#REF!</v>
      </c>
      <c r="ER138" s="31" t="e">
        <f>2064.1+31.52*DF138-12.28*DM138-289.6*DQ138+1.544*LN(DQ138)-177.24*(DF138-0.17145)^2-371.87*(DF138-0.17145)*(DM138-0.07365)+0.321067*#REF!-343.43*LN(#REF!)</f>
        <v>#REF!</v>
      </c>
      <c r="ES138" s="31" t="e">
        <f t="shared" si="223"/>
        <v>#REF!</v>
      </c>
      <c r="ET138" s="31">
        <f t="shared" si="224"/>
        <v>0.74521831388033088</v>
      </c>
      <c r="EU138" s="31" t="e">
        <f>(5573.8+587.9*#REF!-61*#REF!^2)/(5.3-0.633*LN(ET138)-3.97*EF138+0.06*EG138+24.7*BU138^2+0.081*P138+0.156*#REF!)</f>
        <v>#REF!</v>
      </c>
    </row>
    <row r="139" spans="4:151">
      <c r="D139">
        <v>46.2</v>
      </c>
      <c r="E139">
        <v>0.68</v>
      </c>
      <c r="F139">
        <v>18</v>
      </c>
      <c r="G139">
        <v>6.4</v>
      </c>
      <c r="H139">
        <v>0.08</v>
      </c>
      <c r="I139">
        <v>8.48</v>
      </c>
      <c r="J139">
        <v>8.82</v>
      </c>
      <c r="K139">
        <v>3</v>
      </c>
      <c r="L139">
        <v>0.44</v>
      </c>
      <c r="M139" s="30">
        <v>0</v>
      </c>
      <c r="N139">
        <v>0.06</v>
      </c>
      <c r="O139">
        <v>0.22</v>
      </c>
      <c r="P139">
        <v>7.87</v>
      </c>
      <c r="S139">
        <v>52.2</v>
      </c>
      <c r="T139">
        <v>0.44</v>
      </c>
      <c r="U139">
        <v>7.2</v>
      </c>
      <c r="V139">
        <v>12.1</v>
      </c>
      <c r="W139">
        <v>0.1</v>
      </c>
      <c r="X139">
        <v>26.6</v>
      </c>
      <c r="Y139">
        <v>2.1</v>
      </c>
      <c r="Z139">
        <v>0.24</v>
      </c>
      <c r="AA139">
        <v>0</v>
      </c>
      <c r="AB139" s="30">
        <v>0</v>
      </c>
      <c r="AC139">
        <v>0.01</v>
      </c>
      <c r="AD139" s="30">
        <v>0</v>
      </c>
      <c r="AF139" s="29">
        <f t="shared" si="120"/>
        <v>0.31149877686118455</v>
      </c>
      <c r="AG139" s="29">
        <f t="shared" si="121"/>
        <v>0.29122678704858962</v>
      </c>
      <c r="AH139" s="7" t="str">
        <f t="shared" si="122"/>
        <v/>
      </c>
      <c r="AI139" s="29" t="str">
        <f t="shared" si="123"/>
        <v/>
      </c>
      <c r="AJ139" s="40" t="e">
        <f t="shared" si="124"/>
        <v>#REF!</v>
      </c>
      <c r="AK139" s="41">
        <f t="shared" ca="1" si="125"/>
        <v>1095.3020122801622</v>
      </c>
      <c r="AL139" s="40">
        <f t="shared" ca="1" si="126"/>
        <v>1143.7471284397564</v>
      </c>
      <c r="AM139" s="94">
        <f t="shared" ca="1" si="127"/>
        <v>1095.3020122801622</v>
      </c>
      <c r="AN139" s="94">
        <f t="shared" ca="1" si="128"/>
        <v>1.3130671283626121</v>
      </c>
      <c r="AO139" s="90">
        <f t="shared" si="129"/>
        <v>1.2400959999999999</v>
      </c>
      <c r="AP139" s="90">
        <f t="shared" si="130"/>
        <v>1.1831999999999998</v>
      </c>
      <c r="AQ139" s="29"/>
      <c r="AR139" s="40" t="e">
        <f t="shared" si="131"/>
        <v>#REF!</v>
      </c>
      <c r="AS139" s="40">
        <f t="shared" ca="1" si="132"/>
        <v>1.3130671283626121</v>
      </c>
      <c r="AT139" s="40">
        <f t="shared" ca="1" si="133"/>
        <v>0.48162986905110328</v>
      </c>
      <c r="AU139" s="64"/>
      <c r="AV139" s="126">
        <f t="shared" si="134"/>
        <v>0.60272556390977416</v>
      </c>
      <c r="AW139" s="29"/>
      <c r="AX139" s="29">
        <f t="shared" si="135"/>
        <v>0.25514203044144801</v>
      </c>
      <c r="AY139" s="29">
        <f t="shared" si="136"/>
        <v>0.423313769514581</v>
      </c>
      <c r="AZ139" s="29">
        <f t="shared" si="137"/>
        <v>70.255248526799235</v>
      </c>
      <c r="BA139" s="29">
        <f t="shared" si="138"/>
        <v>79.669678492408622</v>
      </c>
      <c r="BB139" s="29">
        <f t="shared" si="139"/>
        <v>0.76891966786664745</v>
      </c>
      <c r="BC139" s="29">
        <f t="shared" si="140"/>
        <v>8.5128970390141064E-3</v>
      </c>
      <c r="BD139" s="29">
        <f t="shared" si="141"/>
        <v>0.35307617618501191</v>
      </c>
      <c r="BE139" s="29">
        <f t="shared" si="142"/>
        <v>8.9078923926598969E-2</v>
      </c>
      <c r="BF139" s="29">
        <f t="shared" si="143"/>
        <v>1.1277533039647577E-3</v>
      </c>
      <c r="BG139" s="29">
        <f t="shared" si="144"/>
        <v>0.21039886464008892</v>
      </c>
      <c r="BH139" s="29">
        <f t="shared" si="145"/>
        <v>0.15728261295994467</v>
      </c>
      <c r="BI139" s="29">
        <f t="shared" si="146"/>
        <v>9.6807139203825818E-2</v>
      </c>
      <c r="BJ139" s="29">
        <f t="shared" si="147"/>
        <v>9.3422225996857618E-3</v>
      </c>
      <c r="BK139" s="29">
        <f t="shared" si="148"/>
        <v>0</v>
      </c>
      <c r="BL139" s="29">
        <f t="shared" si="149"/>
        <v>7.8948303335171072E-4</v>
      </c>
      <c r="BM139" s="29">
        <f t="shared" si="150"/>
        <v>3.0999668867173463E-3</v>
      </c>
      <c r="BN139" s="29">
        <f t="shared" si="151"/>
        <v>1.6984357076448517</v>
      </c>
      <c r="BO139" s="29">
        <f t="shared" si="152"/>
        <v>0.45272226932444531</v>
      </c>
      <c r="BP139" s="29">
        <f t="shared" si="153"/>
        <v>5.0121985781955659E-3</v>
      </c>
      <c r="BQ139" s="29">
        <f t="shared" si="154"/>
        <v>0.20788315659861364</v>
      </c>
      <c r="BR139" s="29">
        <f t="shared" si="155"/>
        <v>5.2447627852879347E-2</v>
      </c>
      <c r="BS139" s="29">
        <f t="shared" si="156"/>
        <v>6.6399528630292691E-4</v>
      </c>
      <c r="BT139" s="29">
        <f t="shared" si="157"/>
        <v>0.12387802711227736</v>
      </c>
      <c r="BU139" s="29">
        <f t="shared" si="158"/>
        <v>9.2604396063976857E-2</v>
      </c>
      <c r="BV139" s="29">
        <f t="shared" si="159"/>
        <v>5.6997823802270468E-2</v>
      </c>
      <c r="BW139" s="29">
        <f t="shared" si="160"/>
        <v>5.5004864521131756E-3</v>
      </c>
      <c r="BX139" s="29">
        <f t="shared" si="161"/>
        <v>0</v>
      </c>
      <c r="BY139" s="29">
        <f t="shared" si="162"/>
        <v>4.6482950740976421E-4</v>
      </c>
      <c r="BZ139" s="29">
        <f t="shared" si="163"/>
        <v>1.8251894215153648E-3</v>
      </c>
      <c r="CA139" s="29">
        <f t="shared" si="164"/>
        <v>0.99999999999999978</v>
      </c>
      <c r="CB139" s="29">
        <f t="shared" si="165"/>
        <v>0.868779364992186</v>
      </c>
      <c r="CC139" s="29">
        <f t="shared" si="166"/>
        <v>5.5083451428914803E-3</v>
      </c>
      <c r="CD139" s="29">
        <f t="shared" si="167"/>
        <v>7.0615235237002388E-2</v>
      </c>
      <c r="CE139" s="29">
        <f t="shared" si="168"/>
        <v>0.16841484054872616</v>
      </c>
      <c r="CF139" s="29">
        <f t="shared" si="169"/>
        <v>1.4096916299559472E-3</v>
      </c>
      <c r="CG139" s="29">
        <f t="shared" si="170"/>
        <v>0.65997757068707141</v>
      </c>
      <c r="CH139" s="29">
        <f t="shared" si="171"/>
        <v>3.7448241180939208E-2</v>
      </c>
      <c r="CI139" s="29">
        <f t="shared" si="172"/>
        <v>3.8722855681530325E-3</v>
      </c>
      <c r="CJ139" s="29">
        <f t="shared" si="173"/>
        <v>0</v>
      </c>
      <c r="CK139" s="29">
        <f t="shared" si="174"/>
        <v>0</v>
      </c>
      <c r="CL139" s="29">
        <f t="shared" si="175"/>
        <v>6.5790252779309236E-5</v>
      </c>
      <c r="CM139" s="29">
        <f t="shared" si="176"/>
        <v>1.816091365239705</v>
      </c>
      <c r="CN139" s="29"/>
      <c r="CO139" s="29">
        <f t="shared" si="177"/>
        <v>0.75756008187913404</v>
      </c>
      <c r="CP139" s="29"/>
      <c r="CQ139" s="29">
        <f t="shared" si="178"/>
        <v>1.737558729984372</v>
      </c>
      <c r="CR139" s="29">
        <f t="shared" si="179"/>
        <v>1.1016690285782961E-2</v>
      </c>
      <c r="CS139" s="29">
        <f t="shared" si="180"/>
        <v>0.21184570571100717</v>
      </c>
      <c r="CT139" s="29">
        <f t="shared" si="181"/>
        <v>0.16841484054872616</v>
      </c>
      <c r="CU139" s="29">
        <f t="shared" si="182"/>
        <v>1.4096916299559472E-3</v>
      </c>
      <c r="CV139" s="29">
        <f t="shared" si="183"/>
        <v>0.65997757068707141</v>
      </c>
      <c r="CW139" s="29">
        <f t="shared" si="184"/>
        <v>3.7448241180939208E-2</v>
      </c>
      <c r="CX139" s="29">
        <f t="shared" si="185"/>
        <v>3.8722855681530325E-3</v>
      </c>
      <c r="CY139" s="29">
        <f t="shared" si="186"/>
        <v>0</v>
      </c>
      <c r="CZ139" s="29">
        <f t="shared" si="187"/>
        <v>0</v>
      </c>
      <c r="DA139" s="29">
        <f t="shared" si="188"/>
        <v>1.9737075833792771E-4</v>
      </c>
      <c r="DB139" s="29">
        <f t="shared" si="189"/>
        <v>2.8317411263543453</v>
      </c>
      <c r="DC139" s="29">
        <f t="shared" si="190"/>
        <v>2.1188377511487255</v>
      </c>
      <c r="DD139" s="29">
        <f t="shared" si="191"/>
        <v>1.8408025159644612</v>
      </c>
      <c r="DE139" s="29">
        <f t="shared" si="192"/>
        <v>1.1671289635115189E-2</v>
      </c>
      <c r="DF139" s="29">
        <f t="shared" si="193"/>
        <v>0.29924445245281678</v>
      </c>
      <c r="DG139" s="29">
        <f t="shared" si="194"/>
        <v>1.8524738055995764</v>
      </c>
      <c r="DH139" s="29">
        <f t="shared" si="195"/>
        <v>0.15919748403553879</v>
      </c>
      <c r="DI139" s="29">
        <f t="shared" si="196"/>
        <v>0.14004696841727798</v>
      </c>
      <c r="DJ139" s="29">
        <f t="shared" si="197"/>
        <v>0.35684372200833414</v>
      </c>
      <c r="DK139" s="29">
        <f t="shared" si="198"/>
        <v>2.9869078430290407E-3</v>
      </c>
      <c r="DL139" s="29">
        <f t="shared" si="199"/>
        <v>1.3983853916831934</v>
      </c>
      <c r="DM139" s="29">
        <f t="shared" si="200"/>
        <v>7.9346747128296327E-2</v>
      </c>
      <c r="DN139" s="29">
        <f t="shared" si="201"/>
        <v>1.6409489690062073E-2</v>
      </c>
      <c r="DO139" s="29">
        <f t="shared" si="202"/>
        <v>0</v>
      </c>
      <c r="DP139" s="29">
        <f t="shared" si="203"/>
        <v>0</v>
      </c>
      <c r="DQ139" s="29">
        <f t="shared" si="204"/>
        <v>2.7879774249283556E-4</v>
      </c>
      <c r="DR139" s="31">
        <f t="shared" si="205"/>
        <v>4.0059693141478014</v>
      </c>
      <c r="DS139" s="29"/>
      <c r="DT139" s="29">
        <f t="shared" si="206"/>
        <v>1.6409489690062073E-2</v>
      </c>
      <c r="DU139" s="29">
        <f t="shared" si="207"/>
        <v>1.1671289635115189E-2</v>
      </c>
      <c r="DV139" s="29">
        <f t="shared" si="208"/>
        <v>2.7879774249283556E-4</v>
      </c>
      <c r="DW139" s="31">
        <f t="shared" si="209"/>
        <v>0.12335868098472307</v>
      </c>
      <c r="DX139" s="29">
        <f t="shared" si="210"/>
        <v>7.9346747128296327E-2</v>
      </c>
      <c r="DY139" s="29">
        <f t="shared" si="211"/>
        <v>0.7719196518932111</v>
      </c>
      <c r="DZ139" s="29">
        <f t="shared" si="212"/>
        <v>1.0029846570739007</v>
      </c>
      <c r="EA139" s="29">
        <f t="shared" si="213"/>
        <v>4.7894060973464212</v>
      </c>
      <c r="EB139" s="29">
        <f t="shared" si="214"/>
        <v>3.5730396016423178</v>
      </c>
      <c r="EC139" s="29"/>
      <c r="ED139" s="29"/>
      <c r="EE139" s="29">
        <f t="shared" si="215"/>
        <v>0.45272226932444531</v>
      </c>
      <c r="EF139" s="29">
        <f t="shared" si="216"/>
        <v>0.26959404631543654</v>
      </c>
      <c r="EG139" s="29">
        <f t="shared" si="217"/>
        <v>-0.85083590219068361</v>
      </c>
      <c r="EH139" s="29">
        <f t="shared" si="218"/>
        <v>3.4675271116191064</v>
      </c>
      <c r="EI139" s="29" t="e">
        <f>125.9*1000/8.3144+(#REF!*10^9-10^5)*6.5*(10^-6)/8.3144</f>
        <v>#REF!</v>
      </c>
      <c r="EJ139" s="29">
        <f t="shared" si="219"/>
        <v>10.271297556887921</v>
      </c>
      <c r="EK139" s="29" t="e">
        <f t="shared" si="220"/>
        <v>#REF!</v>
      </c>
      <c r="EL139" s="29" t="e">
        <f>#REF!</f>
        <v>#REF!</v>
      </c>
      <c r="EM139" s="29" t="e">
        <f>1/(0.000407-0.0000329*#REF!+0.00001202*P139+0.000056662*EA139-0.000306214*BT139-0.0006176*BW139+0.00018946*BT139/(BT139+BR139)+0.00025746*DJ139)</f>
        <v>#REF!</v>
      </c>
      <c r="EN139" s="29"/>
      <c r="EO139" s="29" t="e">
        <f t="shared" si="221"/>
        <v>#REF!</v>
      </c>
      <c r="EP139" s="29" t="e">
        <f>#REF!</f>
        <v>#REF!</v>
      </c>
      <c r="EQ139" s="31" t="e">
        <f t="shared" si="222"/>
        <v>#REF!</v>
      </c>
      <c r="ER139" s="31" t="e">
        <f>2064.1+31.52*DF139-12.28*DM139-289.6*DQ139+1.544*LN(DQ139)-177.24*(DF139-0.17145)^2-371.87*(DF139-0.17145)*(DM139-0.07365)+0.321067*#REF!-343.43*LN(#REF!)</f>
        <v>#REF!</v>
      </c>
      <c r="ES139" s="31" t="e">
        <f t="shared" si="223"/>
        <v>#REF!</v>
      </c>
      <c r="ET139" s="31">
        <f t="shared" si="224"/>
        <v>0.7025524852679923</v>
      </c>
      <c r="EU139" s="31" t="e">
        <f>(5573.8+587.9*#REF!-61*#REF!^2)/(5.3-0.633*LN(ET139)-3.97*EF139+0.06*EG139+24.7*BU139^2+0.081*P139+0.156*#REF!)</f>
        <v>#REF!</v>
      </c>
    </row>
    <row r="140" spans="4:151">
      <c r="D140">
        <v>76.84</v>
      </c>
      <c r="E140">
        <v>0.22</v>
      </c>
      <c r="F140">
        <v>11.47</v>
      </c>
      <c r="G140">
        <v>1.1599999999999999</v>
      </c>
      <c r="H140">
        <v>7.0000000000000007E-2</v>
      </c>
      <c r="I140">
        <v>0.14000000000000001</v>
      </c>
      <c r="J140">
        <v>0.67</v>
      </c>
      <c r="K140">
        <v>4.0199999999999996</v>
      </c>
      <c r="L140">
        <v>2.87</v>
      </c>
      <c r="M140" s="30">
        <v>0</v>
      </c>
      <c r="N140">
        <v>0</v>
      </c>
      <c r="O140">
        <v>0</v>
      </c>
      <c r="P140">
        <v>2.5299999999999998</v>
      </c>
      <c r="S140">
        <v>52.2</v>
      </c>
      <c r="T140">
        <v>0.44</v>
      </c>
      <c r="U140">
        <v>7.2</v>
      </c>
      <c r="V140">
        <v>12.1</v>
      </c>
      <c r="W140">
        <v>0.1</v>
      </c>
      <c r="X140">
        <v>26.6</v>
      </c>
      <c r="Y140">
        <v>2.1</v>
      </c>
      <c r="Z140">
        <v>0.24</v>
      </c>
      <c r="AA140">
        <v>0</v>
      </c>
      <c r="AB140" s="30">
        <v>0</v>
      </c>
      <c r="AC140">
        <v>0.01</v>
      </c>
      <c r="AD140" s="30">
        <v>0</v>
      </c>
      <c r="AF140" s="29">
        <f t="shared" si="120"/>
        <v>0.20451694664220738</v>
      </c>
      <c r="AG140" s="29">
        <f t="shared" si="121"/>
        <v>0.14961676515400413</v>
      </c>
      <c r="AH140" s="7" t="str">
        <f t="shared" si="122"/>
        <v/>
      </c>
      <c r="AI140" s="29" t="str">
        <f t="shared" si="123"/>
        <v/>
      </c>
      <c r="AJ140" s="40" t="e">
        <f t="shared" si="124"/>
        <v>#REF!</v>
      </c>
      <c r="AK140" s="41">
        <f t="shared" ca="1" si="125"/>
        <v>960.38006922040938</v>
      </c>
      <c r="AL140" s="40">
        <f t="shared" ca="1" si="126"/>
        <v>897.82288347738995</v>
      </c>
      <c r="AM140" s="94">
        <f t="shared" ca="1" si="127"/>
        <v>960.38006922040938</v>
      </c>
      <c r="AN140" s="94">
        <f t="shared" ca="1" si="128"/>
        <v>0.63480509441371991</v>
      </c>
      <c r="AO140" s="90">
        <f t="shared" si="129"/>
        <v>1.9298613853530948</v>
      </c>
      <c r="AP140" s="90">
        <f t="shared" si="130"/>
        <v>1.9075916303400173</v>
      </c>
      <c r="AQ140" s="29"/>
      <c r="AR140" s="40" t="e">
        <f t="shared" si="131"/>
        <v>#REF!</v>
      </c>
      <c r="AS140" s="40">
        <f t="shared" ca="1" si="132"/>
        <v>0.63480509441371991</v>
      </c>
      <c r="AT140" s="40">
        <f t="shared" ca="1" si="133"/>
        <v>0.66484494094376745</v>
      </c>
      <c r="AU140" s="64"/>
      <c r="AV140" s="126">
        <f t="shared" si="134"/>
        <v>5.4900181488203255E-2</v>
      </c>
      <c r="AW140" s="29"/>
      <c r="AX140" s="29">
        <f t="shared" si="135"/>
        <v>0.25514203044144801</v>
      </c>
      <c r="AY140" s="29">
        <f t="shared" si="136"/>
        <v>4.6473804553136491</v>
      </c>
      <c r="AZ140" s="29">
        <f t="shared" si="137"/>
        <v>17.705003907652664</v>
      </c>
      <c r="BA140" s="29">
        <f t="shared" si="138"/>
        <v>79.669678492408622</v>
      </c>
      <c r="BB140" s="29">
        <f t="shared" si="139"/>
        <v>1.2788698545210646</v>
      </c>
      <c r="BC140" s="29">
        <f t="shared" si="140"/>
        <v>2.7541725714457402E-3</v>
      </c>
      <c r="BD140" s="29">
        <f t="shared" si="141"/>
        <v>0.22498798560233815</v>
      </c>
      <c r="BE140" s="29">
        <f t="shared" si="142"/>
        <v>1.6145554961696063E-2</v>
      </c>
      <c r="BF140" s="29">
        <f t="shared" si="143"/>
        <v>9.8678414096916309E-4</v>
      </c>
      <c r="BG140" s="29">
        <f t="shared" si="144"/>
        <v>3.4735661615109023E-3</v>
      </c>
      <c r="BH140" s="29">
        <f t="shared" si="145"/>
        <v>1.1947772186299652E-2</v>
      </c>
      <c r="BI140" s="29">
        <f t="shared" si="146"/>
        <v>0.12972156653312658</v>
      </c>
      <c r="BJ140" s="29">
        <f t="shared" si="147"/>
        <v>6.0936770138859404E-2</v>
      </c>
      <c r="BK140" s="29">
        <f t="shared" si="148"/>
        <v>0</v>
      </c>
      <c r="BL140" s="29">
        <f t="shared" si="149"/>
        <v>0</v>
      </c>
      <c r="BM140" s="29">
        <f t="shared" si="150"/>
        <v>0</v>
      </c>
      <c r="BN140" s="29">
        <f t="shared" si="151"/>
        <v>1.7298240268173104</v>
      </c>
      <c r="BO140" s="29">
        <f t="shared" si="152"/>
        <v>0.73930633098792553</v>
      </c>
      <c r="BP140" s="29">
        <f t="shared" si="153"/>
        <v>1.5921692199599752E-3</v>
      </c>
      <c r="BQ140" s="29">
        <f t="shared" si="154"/>
        <v>0.13006408866703728</v>
      </c>
      <c r="BR140" s="29">
        <f t="shared" si="155"/>
        <v>9.3336401341367319E-3</v>
      </c>
      <c r="BS140" s="29">
        <f t="shared" si="156"/>
        <v>5.7045348293880479E-4</v>
      </c>
      <c r="BT140" s="29">
        <f t="shared" si="157"/>
        <v>2.0080459674860045E-3</v>
      </c>
      <c r="BU140" s="29">
        <f t="shared" si="158"/>
        <v>6.906929260476433E-3</v>
      </c>
      <c r="BV140" s="29">
        <f t="shared" si="159"/>
        <v>7.4991192469328963E-2</v>
      </c>
      <c r="BW140" s="29">
        <f t="shared" si="160"/>
        <v>3.522714981071022E-2</v>
      </c>
      <c r="BX140" s="29">
        <f t="shared" si="161"/>
        <v>0</v>
      </c>
      <c r="BY140" s="29">
        <f t="shared" si="162"/>
        <v>0</v>
      </c>
      <c r="BZ140" s="29">
        <f t="shared" si="163"/>
        <v>0</v>
      </c>
      <c r="CA140" s="29">
        <f t="shared" si="164"/>
        <v>1</v>
      </c>
      <c r="CB140" s="29">
        <f t="shared" si="165"/>
        <v>0.868779364992186</v>
      </c>
      <c r="CC140" s="29">
        <f t="shared" si="166"/>
        <v>5.5083451428914803E-3</v>
      </c>
      <c r="CD140" s="29">
        <f t="shared" si="167"/>
        <v>7.0615235237002388E-2</v>
      </c>
      <c r="CE140" s="29">
        <f t="shared" si="168"/>
        <v>0.16841484054872616</v>
      </c>
      <c r="CF140" s="29">
        <f t="shared" si="169"/>
        <v>1.4096916299559472E-3</v>
      </c>
      <c r="CG140" s="29">
        <f t="shared" si="170"/>
        <v>0.65997757068707141</v>
      </c>
      <c r="CH140" s="29">
        <f t="shared" si="171"/>
        <v>3.7448241180939208E-2</v>
      </c>
      <c r="CI140" s="29">
        <f t="shared" si="172"/>
        <v>3.8722855681530325E-3</v>
      </c>
      <c r="CJ140" s="29">
        <f t="shared" si="173"/>
        <v>0</v>
      </c>
      <c r="CK140" s="29">
        <f t="shared" si="174"/>
        <v>0</v>
      </c>
      <c r="CL140" s="29">
        <f t="shared" si="175"/>
        <v>6.5790252779309236E-5</v>
      </c>
      <c r="CM140" s="29">
        <f t="shared" si="176"/>
        <v>1.816091365239705</v>
      </c>
      <c r="CN140" s="29"/>
      <c r="CO140" s="29">
        <f t="shared" si="177"/>
        <v>0.75756008187913404</v>
      </c>
      <c r="CP140" s="29"/>
      <c r="CQ140" s="29">
        <f t="shared" si="178"/>
        <v>1.737558729984372</v>
      </c>
      <c r="CR140" s="29">
        <f t="shared" si="179"/>
        <v>1.1016690285782961E-2</v>
      </c>
      <c r="CS140" s="29">
        <f t="shared" si="180"/>
        <v>0.21184570571100717</v>
      </c>
      <c r="CT140" s="29">
        <f t="shared" si="181"/>
        <v>0.16841484054872616</v>
      </c>
      <c r="CU140" s="29">
        <f t="shared" si="182"/>
        <v>1.4096916299559472E-3</v>
      </c>
      <c r="CV140" s="29">
        <f t="shared" si="183"/>
        <v>0.65997757068707141</v>
      </c>
      <c r="CW140" s="29">
        <f t="shared" si="184"/>
        <v>3.7448241180939208E-2</v>
      </c>
      <c r="CX140" s="29">
        <f t="shared" si="185"/>
        <v>3.8722855681530325E-3</v>
      </c>
      <c r="CY140" s="29">
        <f t="shared" si="186"/>
        <v>0</v>
      </c>
      <c r="CZ140" s="29">
        <f t="shared" si="187"/>
        <v>0</v>
      </c>
      <c r="DA140" s="29">
        <f t="shared" si="188"/>
        <v>1.9737075833792771E-4</v>
      </c>
      <c r="DB140" s="29">
        <f t="shared" si="189"/>
        <v>2.8317411263543453</v>
      </c>
      <c r="DC140" s="29">
        <f t="shared" si="190"/>
        <v>2.1188377511487255</v>
      </c>
      <c r="DD140" s="29">
        <f t="shared" si="191"/>
        <v>1.8408025159644612</v>
      </c>
      <c r="DE140" s="29">
        <f t="shared" si="192"/>
        <v>1.1671289635115189E-2</v>
      </c>
      <c r="DF140" s="29">
        <f t="shared" si="193"/>
        <v>0.29924445245281678</v>
      </c>
      <c r="DG140" s="29">
        <f t="shared" si="194"/>
        <v>1.8524738055995764</v>
      </c>
      <c r="DH140" s="29">
        <f t="shared" si="195"/>
        <v>0.15919748403553879</v>
      </c>
      <c r="DI140" s="29">
        <f t="shared" si="196"/>
        <v>0.14004696841727798</v>
      </c>
      <c r="DJ140" s="29">
        <f t="shared" si="197"/>
        <v>0.35684372200833414</v>
      </c>
      <c r="DK140" s="29">
        <f t="shared" si="198"/>
        <v>2.9869078430290407E-3</v>
      </c>
      <c r="DL140" s="29">
        <f t="shared" si="199"/>
        <v>1.3983853916831934</v>
      </c>
      <c r="DM140" s="29">
        <f t="shared" si="200"/>
        <v>7.9346747128296327E-2</v>
      </c>
      <c r="DN140" s="29">
        <f t="shared" si="201"/>
        <v>1.6409489690062073E-2</v>
      </c>
      <c r="DO140" s="29">
        <f t="shared" si="202"/>
        <v>0</v>
      </c>
      <c r="DP140" s="29">
        <f t="shared" si="203"/>
        <v>0</v>
      </c>
      <c r="DQ140" s="29">
        <f t="shared" si="204"/>
        <v>2.7879774249283556E-4</v>
      </c>
      <c r="DR140" s="31">
        <f t="shared" si="205"/>
        <v>4.0059693141478014</v>
      </c>
      <c r="DS140" s="29"/>
      <c r="DT140" s="29">
        <f t="shared" si="206"/>
        <v>1.6409489690062073E-2</v>
      </c>
      <c r="DU140" s="29">
        <f t="shared" si="207"/>
        <v>1.1671289635115189E-2</v>
      </c>
      <c r="DV140" s="29">
        <f t="shared" si="208"/>
        <v>2.7879774249283556E-4</v>
      </c>
      <c r="DW140" s="31">
        <f t="shared" si="209"/>
        <v>0.12335868098472307</v>
      </c>
      <c r="DX140" s="29">
        <f t="shared" si="210"/>
        <v>7.9346747128296327E-2</v>
      </c>
      <c r="DY140" s="29">
        <f t="shared" si="211"/>
        <v>0.7719196518932111</v>
      </c>
      <c r="DZ140" s="29">
        <f t="shared" si="212"/>
        <v>1.0029846570739007</v>
      </c>
      <c r="EA140" s="29">
        <f t="shared" si="213"/>
        <v>9.2056055650806439</v>
      </c>
      <c r="EB140" s="29">
        <f t="shared" si="214"/>
        <v>6.7190370475449068</v>
      </c>
      <c r="EC140" s="29"/>
      <c r="ED140" s="29"/>
      <c r="EE140" s="29">
        <f t="shared" si="215"/>
        <v>0.73930633098792553</v>
      </c>
      <c r="EF140" s="29">
        <f t="shared" si="216"/>
        <v>1.8819068845037975E-2</v>
      </c>
      <c r="EG140" s="29">
        <f t="shared" si="217"/>
        <v>-0.49882913961360764</v>
      </c>
      <c r="EH140" s="29">
        <f t="shared" si="218"/>
        <v>96.59635520432316</v>
      </c>
      <c r="EI140" s="29" t="e">
        <f>125.9*1000/8.3144+(#REF!*10^9-10^5)*6.5*(10^-6)/8.3144</f>
        <v>#REF!</v>
      </c>
      <c r="EJ140" s="29">
        <f t="shared" si="219"/>
        <v>11.249396151112361</v>
      </c>
      <c r="EK140" s="29" t="e">
        <f t="shared" si="220"/>
        <v>#REF!</v>
      </c>
      <c r="EL140" s="29" t="e">
        <f>#REF!</f>
        <v>#REF!</v>
      </c>
      <c r="EM140" s="29" t="e">
        <f>1/(0.000407-0.0000329*#REF!+0.00001202*P140+0.000056662*EA140-0.000306214*BT140-0.0006176*BW140+0.00018946*BT140/(BT140+BR140)+0.00025746*DJ140)</f>
        <v>#REF!</v>
      </c>
      <c r="EN140" s="29"/>
      <c r="EO140" s="29" t="e">
        <f t="shared" si="221"/>
        <v>#REF!</v>
      </c>
      <c r="EP140" s="29" t="e">
        <f>#REF!</f>
        <v>#REF!</v>
      </c>
      <c r="EQ140" s="31" t="e">
        <f t="shared" si="222"/>
        <v>#REF!</v>
      </c>
      <c r="ER140" s="31" t="e">
        <f>2064.1+31.52*DF140-12.28*DM140-289.6*DQ140+1.544*LN(DQ140)-177.24*(DF140-0.17145)^2-371.87*(DF140-0.17145)*(DM140-0.07365)+0.321067*#REF!-343.43*LN(#REF!)</f>
        <v>#REF!</v>
      </c>
      <c r="ES140" s="31" t="e">
        <f t="shared" si="223"/>
        <v>#REF!</v>
      </c>
      <c r="ET140" s="31">
        <f t="shared" si="224"/>
        <v>0.17705003907652664</v>
      </c>
      <c r="EU140" s="31" t="e">
        <f>(5573.8+587.9*#REF!-61*#REF!^2)/(5.3-0.633*LN(ET140)-3.97*EF140+0.06*EG140+24.7*BU140^2+0.081*P140+0.156*#REF!)</f>
        <v>#REF!</v>
      </c>
    </row>
    <row r="141" spans="4:151">
      <c r="D141">
        <v>76.319999999999993</v>
      </c>
      <c r="E141">
        <v>0.23</v>
      </c>
      <c r="F141">
        <v>11.87</v>
      </c>
      <c r="G141">
        <v>1.18</v>
      </c>
      <c r="H141">
        <v>0.01</v>
      </c>
      <c r="I141">
        <v>0.14000000000000001</v>
      </c>
      <c r="J141">
        <v>0.67</v>
      </c>
      <c r="K141">
        <v>4.22</v>
      </c>
      <c r="L141">
        <v>2.8</v>
      </c>
      <c r="M141" s="30">
        <v>0</v>
      </c>
      <c r="N141">
        <v>0</v>
      </c>
      <c r="O141">
        <v>0</v>
      </c>
      <c r="P141">
        <v>2.56</v>
      </c>
      <c r="S141">
        <v>52.2</v>
      </c>
      <c r="T141">
        <v>0.44</v>
      </c>
      <c r="U141">
        <v>7.2</v>
      </c>
      <c r="V141">
        <v>12.1</v>
      </c>
      <c r="W141">
        <v>0.1</v>
      </c>
      <c r="X141">
        <v>26.6</v>
      </c>
      <c r="Y141">
        <v>2.1</v>
      </c>
      <c r="Z141">
        <v>0.24</v>
      </c>
      <c r="AA141">
        <v>0</v>
      </c>
      <c r="AB141" s="30">
        <v>0</v>
      </c>
      <c r="AC141">
        <v>0.01</v>
      </c>
      <c r="AD141" s="30">
        <v>0</v>
      </c>
      <c r="AF141" s="29">
        <f t="shared" si="120"/>
        <v>0.20697234596547193</v>
      </c>
      <c r="AG141" s="29">
        <f t="shared" si="121"/>
        <v>0.15300267602791617</v>
      </c>
      <c r="AH141" s="7" t="str">
        <f t="shared" si="122"/>
        <v/>
      </c>
      <c r="AI141" s="29" t="str">
        <f t="shared" si="123"/>
        <v/>
      </c>
      <c r="AJ141" s="40" t="e">
        <f t="shared" si="124"/>
        <v>#REF!</v>
      </c>
      <c r="AK141" s="41">
        <f t="shared" ca="1" si="125"/>
        <v>954.88982224720917</v>
      </c>
      <c r="AL141" s="40">
        <f t="shared" ca="1" si="126"/>
        <v>894.34914484633578</v>
      </c>
      <c r="AM141" s="94">
        <f t="shared" ca="1" si="127"/>
        <v>954.88982224720917</v>
      </c>
      <c r="AN141" s="94">
        <f t="shared" ca="1" si="128"/>
        <v>0.60153401452903521</v>
      </c>
      <c r="AO141" s="90">
        <f t="shared" si="129"/>
        <v>1.847539819713564</v>
      </c>
      <c r="AP141" s="90">
        <f t="shared" si="130"/>
        <v>1.8403029486099409</v>
      </c>
      <c r="AQ141" s="29"/>
      <c r="AR141" s="40" t="e">
        <f t="shared" si="131"/>
        <v>#REF!</v>
      </c>
      <c r="AS141" s="40">
        <f t="shared" ca="1" si="132"/>
        <v>0.60153401452903521</v>
      </c>
      <c r="AT141" s="40">
        <f t="shared" ca="1" si="133"/>
        <v>0.68548428449768861</v>
      </c>
      <c r="AU141" s="64"/>
      <c r="AV141" s="126">
        <f t="shared" si="134"/>
        <v>5.3969669937555746E-2</v>
      </c>
      <c r="AW141" s="29"/>
      <c r="AX141" s="29">
        <f t="shared" si="135"/>
        <v>0.25514203044144801</v>
      </c>
      <c r="AY141" s="29">
        <f t="shared" si="136"/>
        <v>4.7275077045431946</v>
      </c>
      <c r="AZ141" s="29">
        <f t="shared" si="137"/>
        <v>17.457305819004748</v>
      </c>
      <c r="BA141" s="29">
        <f t="shared" si="138"/>
        <v>79.669678492408622</v>
      </c>
      <c r="BB141" s="29">
        <f t="shared" si="139"/>
        <v>1.2702153474368512</v>
      </c>
      <c r="BC141" s="29">
        <f t="shared" si="140"/>
        <v>2.8793622337841833E-3</v>
      </c>
      <c r="BD141" s="29">
        <f t="shared" si="141"/>
        <v>0.23283412285089397</v>
      </c>
      <c r="BE141" s="29">
        <f t="shared" si="142"/>
        <v>1.6423926598966684E-2</v>
      </c>
      <c r="BF141" s="29">
        <f t="shared" si="143"/>
        <v>1.4096916299559471E-4</v>
      </c>
      <c r="BG141" s="29">
        <f t="shared" si="144"/>
        <v>3.4735661615109023E-3</v>
      </c>
      <c r="BH141" s="29">
        <f t="shared" si="145"/>
        <v>1.1947772186299652E-2</v>
      </c>
      <c r="BI141" s="29">
        <f t="shared" si="146"/>
        <v>0.13617537581338163</v>
      </c>
      <c r="BJ141" s="29">
        <f t="shared" si="147"/>
        <v>5.9450507452545751E-2</v>
      </c>
      <c r="BK141" s="29">
        <f t="shared" si="148"/>
        <v>0</v>
      </c>
      <c r="BL141" s="29">
        <f t="shared" si="149"/>
        <v>0</v>
      </c>
      <c r="BM141" s="29">
        <f t="shared" si="150"/>
        <v>0</v>
      </c>
      <c r="BN141" s="29">
        <f t="shared" si="151"/>
        <v>1.7335409498972296</v>
      </c>
      <c r="BO141" s="29">
        <f t="shared" si="152"/>
        <v>0.73272878123366736</v>
      </c>
      <c r="BP141" s="29">
        <f t="shared" si="153"/>
        <v>1.6609715703311664E-3</v>
      </c>
      <c r="BQ141" s="29">
        <f t="shared" si="154"/>
        <v>0.1343112909243345</v>
      </c>
      <c r="BR141" s="29">
        <f t="shared" si="155"/>
        <v>9.4742074595586291E-3</v>
      </c>
      <c r="BS141" s="29">
        <f t="shared" si="156"/>
        <v>8.1318623020674449E-5</v>
      </c>
      <c r="BT141" s="29">
        <f t="shared" si="157"/>
        <v>2.0037404721918034E-3</v>
      </c>
      <c r="BU141" s="29">
        <f t="shared" si="158"/>
        <v>6.8921199623279495E-3</v>
      </c>
      <c r="BV141" s="29">
        <f t="shared" si="159"/>
        <v>7.855330779550064E-2</v>
      </c>
      <c r="BW141" s="29">
        <f t="shared" si="160"/>
        <v>3.4294261959067179E-2</v>
      </c>
      <c r="BX141" s="29">
        <f t="shared" si="161"/>
        <v>0</v>
      </c>
      <c r="BY141" s="29">
        <f t="shared" si="162"/>
        <v>0</v>
      </c>
      <c r="BZ141" s="29">
        <f t="shared" si="163"/>
        <v>0</v>
      </c>
      <c r="CA141" s="29">
        <f t="shared" si="164"/>
        <v>0.99999999999999978</v>
      </c>
      <c r="CB141" s="29">
        <f t="shared" si="165"/>
        <v>0.868779364992186</v>
      </c>
      <c r="CC141" s="29">
        <f t="shared" si="166"/>
        <v>5.5083451428914803E-3</v>
      </c>
      <c r="CD141" s="29">
        <f t="shared" si="167"/>
        <v>7.0615235237002388E-2</v>
      </c>
      <c r="CE141" s="29">
        <f t="shared" si="168"/>
        <v>0.16841484054872616</v>
      </c>
      <c r="CF141" s="29">
        <f t="shared" si="169"/>
        <v>1.4096916299559472E-3</v>
      </c>
      <c r="CG141" s="29">
        <f t="shared" si="170"/>
        <v>0.65997757068707141</v>
      </c>
      <c r="CH141" s="29">
        <f t="shared" si="171"/>
        <v>3.7448241180939208E-2</v>
      </c>
      <c r="CI141" s="29">
        <f t="shared" si="172"/>
        <v>3.8722855681530325E-3</v>
      </c>
      <c r="CJ141" s="29">
        <f t="shared" si="173"/>
        <v>0</v>
      </c>
      <c r="CK141" s="29">
        <f t="shared" si="174"/>
        <v>0</v>
      </c>
      <c r="CL141" s="29">
        <f t="shared" si="175"/>
        <v>6.5790252779309236E-5</v>
      </c>
      <c r="CM141" s="29">
        <f t="shared" si="176"/>
        <v>1.816091365239705</v>
      </c>
      <c r="CN141" s="29"/>
      <c r="CO141" s="29">
        <f t="shared" si="177"/>
        <v>0.75756008187913404</v>
      </c>
      <c r="CP141" s="29"/>
      <c r="CQ141" s="29">
        <f t="shared" si="178"/>
        <v>1.737558729984372</v>
      </c>
      <c r="CR141" s="29">
        <f t="shared" si="179"/>
        <v>1.1016690285782961E-2</v>
      </c>
      <c r="CS141" s="29">
        <f t="shared" si="180"/>
        <v>0.21184570571100717</v>
      </c>
      <c r="CT141" s="29">
        <f t="shared" si="181"/>
        <v>0.16841484054872616</v>
      </c>
      <c r="CU141" s="29">
        <f t="shared" si="182"/>
        <v>1.4096916299559472E-3</v>
      </c>
      <c r="CV141" s="29">
        <f t="shared" si="183"/>
        <v>0.65997757068707141</v>
      </c>
      <c r="CW141" s="29">
        <f t="shared" si="184"/>
        <v>3.7448241180939208E-2</v>
      </c>
      <c r="CX141" s="29">
        <f t="shared" si="185"/>
        <v>3.8722855681530325E-3</v>
      </c>
      <c r="CY141" s="29">
        <f t="shared" si="186"/>
        <v>0</v>
      </c>
      <c r="CZ141" s="29">
        <f t="shared" si="187"/>
        <v>0</v>
      </c>
      <c r="DA141" s="29">
        <f t="shared" si="188"/>
        <v>1.9737075833792771E-4</v>
      </c>
      <c r="DB141" s="29">
        <f t="shared" si="189"/>
        <v>2.8317411263543453</v>
      </c>
      <c r="DC141" s="29">
        <f t="shared" si="190"/>
        <v>2.1188377511487255</v>
      </c>
      <c r="DD141" s="29">
        <f t="shared" si="191"/>
        <v>1.8408025159644612</v>
      </c>
      <c r="DE141" s="29">
        <f t="shared" si="192"/>
        <v>1.1671289635115189E-2</v>
      </c>
      <c r="DF141" s="29">
        <f t="shared" si="193"/>
        <v>0.29924445245281678</v>
      </c>
      <c r="DG141" s="29">
        <f t="shared" si="194"/>
        <v>1.8524738055995764</v>
      </c>
      <c r="DH141" s="29">
        <f t="shared" si="195"/>
        <v>0.15919748403553879</v>
      </c>
      <c r="DI141" s="29">
        <f t="shared" si="196"/>
        <v>0.14004696841727798</v>
      </c>
      <c r="DJ141" s="29">
        <f t="shared" si="197"/>
        <v>0.35684372200833414</v>
      </c>
      <c r="DK141" s="29">
        <f t="shared" si="198"/>
        <v>2.9869078430290407E-3</v>
      </c>
      <c r="DL141" s="29">
        <f t="shared" si="199"/>
        <v>1.3983853916831934</v>
      </c>
      <c r="DM141" s="29">
        <f t="shared" si="200"/>
        <v>7.9346747128296327E-2</v>
      </c>
      <c r="DN141" s="29">
        <f t="shared" si="201"/>
        <v>1.6409489690062073E-2</v>
      </c>
      <c r="DO141" s="29">
        <f t="shared" si="202"/>
        <v>0</v>
      </c>
      <c r="DP141" s="29">
        <f t="shared" si="203"/>
        <v>0</v>
      </c>
      <c r="DQ141" s="29">
        <f t="shared" si="204"/>
        <v>2.7879774249283556E-4</v>
      </c>
      <c r="DR141" s="31">
        <f t="shared" si="205"/>
        <v>4.0059693141478014</v>
      </c>
      <c r="DS141" s="29"/>
      <c r="DT141" s="29">
        <f t="shared" si="206"/>
        <v>1.6409489690062073E-2</v>
      </c>
      <c r="DU141" s="29">
        <f t="shared" si="207"/>
        <v>1.1671289635115189E-2</v>
      </c>
      <c r="DV141" s="29">
        <f t="shared" si="208"/>
        <v>2.7879774249283556E-4</v>
      </c>
      <c r="DW141" s="31">
        <f t="shared" si="209"/>
        <v>0.12335868098472307</v>
      </c>
      <c r="DX141" s="29">
        <f t="shared" si="210"/>
        <v>7.9346747128296327E-2</v>
      </c>
      <c r="DY141" s="29">
        <f t="shared" si="211"/>
        <v>0.7719196518932111</v>
      </c>
      <c r="DZ141" s="29">
        <f t="shared" si="212"/>
        <v>1.0029846570739007</v>
      </c>
      <c r="EA141" s="29">
        <f t="shared" si="213"/>
        <v>9.283620231959981</v>
      </c>
      <c r="EB141" s="29">
        <f t="shared" si="214"/>
        <v>6.6937786736238607</v>
      </c>
      <c r="EC141" s="29"/>
      <c r="ED141" s="29"/>
      <c r="EE141" s="29">
        <f t="shared" si="215"/>
        <v>0.73272878123366736</v>
      </c>
      <c r="EF141" s="29">
        <f t="shared" si="216"/>
        <v>1.8451386517099055E-2</v>
      </c>
      <c r="EG141" s="29">
        <f t="shared" si="217"/>
        <v>-0.51644109442955488</v>
      </c>
      <c r="EH141" s="29">
        <f t="shared" si="218"/>
        <v>99.287138045109558</v>
      </c>
      <c r="EI141" s="29" t="e">
        <f>125.9*1000/8.3144+(#REF!*10^9-10^5)*6.5*(10^-6)/8.3144</f>
        <v>#REF!</v>
      </c>
      <c r="EJ141" s="29">
        <f t="shared" si="219"/>
        <v>11.282495882566421</v>
      </c>
      <c r="EK141" s="29" t="e">
        <f t="shared" si="220"/>
        <v>#REF!</v>
      </c>
      <c r="EL141" s="29" t="e">
        <f>#REF!</f>
        <v>#REF!</v>
      </c>
      <c r="EM141" s="29" t="e">
        <f>1/(0.000407-0.0000329*#REF!+0.00001202*P141+0.000056662*EA141-0.000306214*BT141-0.0006176*BW141+0.00018946*BT141/(BT141+BR141)+0.00025746*DJ141)</f>
        <v>#REF!</v>
      </c>
      <c r="EN141" s="29"/>
      <c r="EO141" s="29" t="e">
        <f t="shared" si="221"/>
        <v>#REF!</v>
      </c>
      <c r="EP141" s="29" t="e">
        <f>#REF!</f>
        <v>#REF!</v>
      </c>
      <c r="EQ141" s="31" t="e">
        <f t="shared" si="222"/>
        <v>#REF!</v>
      </c>
      <c r="ER141" s="31" t="e">
        <f>2064.1+31.52*DF141-12.28*DM141-289.6*DQ141+1.544*LN(DQ141)-177.24*(DF141-0.17145)^2-371.87*(DF141-0.17145)*(DM141-0.07365)+0.321067*#REF!-343.43*LN(#REF!)</f>
        <v>#REF!</v>
      </c>
      <c r="ES141" s="31" t="e">
        <f t="shared" si="223"/>
        <v>#REF!</v>
      </c>
      <c r="ET141" s="31">
        <f t="shared" si="224"/>
        <v>0.17457305819004748</v>
      </c>
      <c r="EU141" s="31" t="e">
        <f>(5573.8+587.9*#REF!-61*#REF!^2)/(5.3-0.633*LN(ET141)-3.97*EF141+0.06*EG141+24.7*BU141^2+0.081*P141+0.156*#REF!)</f>
        <v>#REF!</v>
      </c>
    </row>
    <row r="142" spans="4:151">
      <c r="D142">
        <v>49.6</v>
      </c>
      <c r="E142">
        <v>3.79</v>
      </c>
      <c r="F142">
        <v>15.8</v>
      </c>
      <c r="G142">
        <v>13</v>
      </c>
      <c r="H142">
        <v>0.14000000000000001</v>
      </c>
      <c r="I142">
        <v>4.26</v>
      </c>
      <c r="J142">
        <v>6.59</v>
      </c>
      <c r="K142">
        <v>3.65</v>
      </c>
      <c r="L142">
        <v>1.04</v>
      </c>
      <c r="M142" s="30">
        <v>0</v>
      </c>
      <c r="N142">
        <v>0</v>
      </c>
      <c r="O142">
        <v>0.63</v>
      </c>
      <c r="P142">
        <v>0</v>
      </c>
      <c r="S142">
        <v>53.22</v>
      </c>
      <c r="T142">
        <v>7.0000000000000007E-2</v>
      </c>
      <c r="U142">
        <v>5.28</v>
      </c>
      <c r="V142">
        <v>5.13</v>
      </c>
      <c r="W142">
        <v>0.13</v>
      </c>
      <c r="X142">
        <v>31.79</v>
      </c>
      <c r="Y142">
        <v>2.56</v>
      </c>
      <c r="Z142">
        <v>0.13</v>
      </c>
      <c r="AA142">
        <v>0</v>
      </c>
      <c r="AB142" s="30">
        <v>0</v>
      </c>
      <c r="AC142">
        <v>0.87</v>
      </c>
      <c r="AD142" s="30">
        <v>0</v>
      </c>
      <c r="AF142" s="29">
        <f t="shared" si="120"/>
        <v>0.30316563993055301</v>
      </c>
      <c r="AG142" s="29">
        <f t="shared" si="121"/>
        <v>0.25028544054516333</v>
      </c>
      <c r="AH142" s="7" t="str">
        <f t="shared" si="122"/>
        <v/>
      </c>
      <c r="AI142" s="29" t="str">
        <f t="shared" si="123"/>
        <v/>
      </c>
      <c r="AJ142" s="40" t="e">
        <f t="shared" si="124"/>
        <v>#REF!</v>
      </c>
      <c r="AK142" s="41">
        <f t="shared" ca="1" si="125"/>
        <v>1379.4812225387348</v>
      </c>
      <c r="AL142" s="40">
        <f t="shared" ca="1" si="126"/>
        <v>1182.1696811870677</v>
      </c>
      <c r="AM142" s="94">
        <f t="shared" ca="1" si="127"/>
        <v>1379.4812225387348</v>
      </c>
      <c r="AN142" s="94">
        <f t="shared" ca="1" si="128"/>
        <v>1.2635691846467061</v>
      </c>
      <c r="AO142" s="90">
        <f t="shared" si="129"/>
        <v>0.93179646835443042</v>
      </c>
      <c r="AP142" s="90">
        <f t="shared" si="130"/>
        <v>0.97381772151898738</v>
      </c>
      <c r="AQ142" s="29"/>
      <c r="AR142" s="40" t="e">
        <f t="shared" si="131"/>
        <v>#REF!</v>
      </c>
      <c r="AS142" s="40">
        <f t="shared" ca="1" si="132"/>
        <v>1.2635691846467061</v>
      </c>
      <c r="AT142" s="40">
        <f t="shared" ca="1" si="133"/>
        <v>1.6421710365966682</v>
      </c>
      <c r="AU142" s="64"/>
      <c r="AV142" s="126">
        <f t="shared" si="134"/>
        <v>5.2880199385389695E-2</v>
      </c>
      <c r="AW142" s="29"/>
      <c r="AX142" s="29">
        <f t="shared" si="135"/>
        <v>9.051178105797375E-2</v>
      </c>
      <c r="AY142" s="29">
        <f t="shared" si="136"/>
        <v>1.7116384225090746</v>
      </c>
      <c r="AZ142" s="29">
        <f t="shared" si="137"/>
        <v>36.87436542711913</v>
      </c>
      <c r="BA142" s="29">
        <f t="shared" si="138"/>
        <v>91.698851519545954</v>
      </c>
      <c r="BB142" s="29">
        <f t="shared" si="139"/>
        <v>0.82550682957111932</v>
      </c>
      <c r="BC142" s="29">
        <f t="shared" si="140"/>
        <v>4.7446882026269802E-2</v>
      </c>
      <c r="BD142" s="29">
        <f t="shared" si="141"/>
        <v>0.30992242131795494</v>
      </c>
      <c r="BE142" s="29">
        <f t="shared" si="142"/>
        <v>0.18094156422590416</v>
      </c>
      <c r="BF142" s="29">
        <f t="shared" si="143"/>
        <v>1.9735682819383262E-3</v>
      </c>
      <c r="BG142" s="29">
        <f t="shared" si="144"/>
        <v>0.10569565605740315</v>
      </c>
      <c r="BH142" s="29">
        <f t="shared" si="145"/>
        <v>0.11751614732494731</v>
      </c>
      <c r="BI142" s="29">
        <f t="shared" si="146"/>
        <v>0.11778201936465474</v>
      </c>
      <c r="BJ142" s="29">
        <f t="shared" si="147"/>
        <v>2.208161705380271E-2</v>
      </c>
      <c r="BK142" s="29">
        <f t="shared" si="148"/>
        <v>0</v>
      </c>
      <c r="BL142" s="29">
        <f t="shared" si="149"/>
        <v>0</v>
      </c>
      <c r="BM142" s="29">
        <f t="shared" si="150"/>
        <v>8.8771779028724001E-3</v>
      </c>
      <c r="BN142" s="29">
        <f t="shared" si="151"/>
        <v>1.7377438831268672</v>
      </c>
      <c r="BO142" s="29">
        <f t="shared" si="152"/>
        <v>0.47504516493288768</v>
      </c>
      <c r="BP142" s="29">
        <f t="shared" si="153"/>
        <v>2.7303725529963987E-2</v>
      </c>
      <c r="BQ142" s="29">
        <f t="shared" si="154"/>
        <v>0.17834758293626432</v>
      </c>
      <c r="BR142" s="29">
        <f t="shared" si="155"/>
        <v>0.10412441441043713</v>
      </c>
      <c r="BS142" s="29">
        <f t="shared" si="156"/>
        <v>1.1357072242355534E-3</v>
      </c>
      <c r="BT142" s="29">
        <f t="shared" si="157"/>
        <v>6.0823494810533389E-2</v>
      </c>
      <c r="BU142" s="29">
        <f t="shared" si="158"/>
        <v>6.7625700464841065E-2</v>
      </c>
      <c r="BV142" s="29">
        <f t="shared" si="159"/>
        <v>6.7778698868281875E-2</v>
      </c>
      <c r="BW142" s="29">
        <f t="shared" si="160"/>
        <v>1.2707060728690017E-2</v>
      </c>
      <c r="BX142" s="29">
        <f t="shared" si="161"/>
        <v>0</v>
      </c>
      <c r="BY142" s="29">
        <f t="shared" si="162"/>
        <v>0</v>
      </c>
      <c r="BZ142" s="29">
        <f t="shared" si="163"/>
        <v>5.1084500938647845E-3</v>
      </c>
      <c r="CA142" s="29">
        <f t="shared" si="164"/>
        <v>0.99999999999999967</v>
      </c>
      <c r="CB142" s="29">
        <f t="shared" si="165"/>
        <v>0.88575551350352755</v>
      </c>
      <c r="CC142" s="29">
        <f t="shared" si="166"/>
        <v>8.7632763636909933E-4</v>
      </c>
      <c r="CD142" s="29">
        <f t="shared" si="167"/>
        <v>5.1784505840468419E-2</v>
      </c>
      <c r="CE142" s="29">
        <f t="shared" si="168"/>
        <v>7.1402324959914484E-2</v>
      </c>
      <c r="CF142" s="29">
        <f t="shared" si="169"/>
        <v>1.8325991189427314E-3</v>
      </c>
      <c r="CG142" s="29">
        <f t="shared" si="170"/>
        <v>0.78874763053165409</v>
      </c>
      <c r="CH142" s="29">
        <f t="shared" si="171"/>
        <v>4.5651189249144936E-2</v>
      </c>
      <c r="CI142" s="29">
        <f t="shared" si="172"/>
        <v>2.0974880160828926E-3</v>
      </c>
      <c r="CJ142" s="29">
        <f t="shared" si="173"/>
        <v>0</v>
      </c>
      <c r="CK142" s="29">
        <f t="shared" si="174"/>
        <v>0</v>
      </c>
      <c r="CL142" s="29">
        <f t="shared" si="175"/>
        <v>5.7237519917999026E-3</v>
      </c>
      <c r="CM142" s="29">
        <f t="shared" si="176"/>
        <v>1.853871330847904</v>
      </c>
      <c r="CN142" s="29"/>
      <c r="CO142" s="29">
        <f t="shared" si="177"/>
        <v>0.86159084218365156</v>
      </c>
      <c r="CP142" s="29"/>
      <c r="CQ142" s="29">
        <f t="shared" si="178"/>
        <v>1.7715110270070551</v>
      </c>
      <c r="CR142" s="29">
        <f t="shared" si="179"/>
        <v>1.7526552727381987E-3</v>
      </c>
      <c r="CS142" s="29">
        <f t="shared" si="180"/>
        <v>0.15535351752140525</v>
      </c>
      <c r="CT142" s="29">
        <f t="shared" si="181"/>
        <v>7.1402324959914484E-2</v>
      </c>
      <c r="CU142" s="29">
        <f t="shared" si="182"/>
        <v>1.8325991189427314E-3</v>
      </c>
      <c r="CV142" s="29">
        <f t="shared" si="183"/>
        <v>0.78874763053165409</v>
      </c>
      <c r="CW142" s="29">
        <f t="shared" si="184"/>
        <v>4.5651189249144936E-2</v>
      </c>
      <c r="CX142" s="29">
        <f t="shared" si="185"/>
        <v>2.0974880160828926E-3</v>
      </c>
      <c r="CY142" s="29">
        <f t="shared" si="186"/>
        <v>0</v>
      </c>
      <c r="CZ142" s="29">
        <f t="shared" si="187"/>
        <v>0</v>
      </c>
      <c r="DA142" s="29">
        <f t="shared" si="188"/>
        <v>1.7171255975399709E-2</v>
      </c>
      <c r="DB142" s="29">
        <f t="shared" si="189"/>
        <v>2.8555196876523379</v>
      </c>
      <c r="DC142" s="29">
        <f t="shared" si="190"/>
        <v>2.1011937077320217</v>
      </c>
      <c r="DD142" s="29">
        <f t="shared" si="191"/>
        <v>1.8611439115625579</v>
      </c>
      <c r="DE142" s="29">
        <f t="shared" si="192"/>
        <v>1.8413341154504268E-3</v>
      </c>
      <c r="DF142" s="29">
        <f t="shared" si="193"/>
        <v>0.21761855566000873</v>
      </c>
      <c r="DG142" s="29">
        <f t="shared" si="194"/>
        <v>1.8629852456780083</v>
      </c>
      <c r="DH142" s="29">
        <f t="shared" si="195"/>
        <v>0.13885608843744213</v>
      </c>
      <c r="DI142" s="29">
        <f t="shared" si="196"/>
        <v>7.8762467222566607E-2</v>
      </c>
      <c r="DJ142" s="29">
        <f t="shared" si="197"/>
        <v>0.15003011592320939</v>
      </c>
      <c r="DK142" s="29">
        <f t="shared" si="198"/>
        <v>3.8506457375177142E-3</v>
      </c>
      <c r="DL142" s="29">
        <f t="shared" si="199"/>
        <v>1.6573115582616531</v>
      </c>
      <c r="DM142" s="29">
        <f t="shared" si="200"/>
        <v>9.5921991600787057E-2</v>
      </c>
      <c r="DN142" s="29">
        <f t="shared" si="201"/>
        <v>8.814457242873391E-3</v>
      </c>
      <c r="DO142" s="29">
        <f t="shared" si="202"/>
        <v>0</v>
      </c>
      <c r="DP142" s="29">
        <f t="shared" si="203"/>
        <v>0</v>
      </c>
      <c r="DQ142" s="29">
        <f t="shared" si="204"/>
        <v>2.4053423339577162E-2</v>
      </c>
      <c r="DR142" s="31">
        <f t="shared" si="205"/>
        <v>4.0205859934436354</v>
      </c>
      <c r="DS142" s="29"/>
      <c r="DT142" s="29">
        <f t="shared" si="206"/>
        <v>8.814457242873391E-3</v>
      </c>
      <c r="DU142" s="29">
        <f t="shared" si="207"/>
        <v>1.8413341154504268E-3</v>
      </c>
      <c r="DV142" s="29">
        <f t="shared" si="208"/>
        <v>2.4053423339577162E-2</v>
      </c>
      <c r="DW142" s="31">
        <f t="shared" si="209"/>
        <v>4.5894586640116058E-2</v>
      </c>
      <c r="DX142" s="29">
        <f t="shared" si="210"/>
        <v>9.5921991600787057E-2</v>
      </c>
      <c r="DY142" s="29">
        <f t="shared" si="211"/>
        <v>0.83376720378301339</v>
      </c>
      <c r="DZ142" s="29">
        <f t="shared" si="212"/>
        <v>1.0102929967218175</v>
      </c>
      <c r="EA142" s="29">
        <f t="shared" si="213"/>
        <v>4.8974175508968987</v>
      </c>
      <c r="EB142" s="29">
        <f t="shared" si="214"/>
        <v>2.9062430315869103</v>
      </c>
      <c r="EC142" s="29"/>
      <c r="ED142" s="29"/>
      <c r="EE142" s="29">
        <f t="shared" si="215"/>
        <v>0.47504516493288768</v>
      </c>
      <c r="EF142" s="29">
        <f t="shared" si="216"/>
        <v>0.23370931691004715</v>
      </c>
      <c r="EG142" s="29">
        <f t="shared" si="217"/>
        <v>-0.88131617717798338</v>
      </c>
      <c r="EH142" s="29">
        <f t="shared" si="218"/>
        <v>5.2640406756499445</v>
      </c>
      <c r="EI142" s="29" t="e">
        <f>125.9*1000/8.3144+(#REF!*10^9-10^5)*6.5*(10^-6)/8.3144</f>
        <v>#REF!</v>
      </c>
      <c r="EJ142" s="29">
        <f t="shared" si="219"/>
        <v>10.851013914867487</v>
      </c>
      <c r="EK142" s="29" t="e">
        <f t="shared" si="220"/>
        <v>#REF!</v>
      </c>
      <c r="EL142" s="29" t="e">
        <f>#REF!</f>
        <v>#REF!</v>
      </c>
      <c r="EM142" s="29" t="e">
        <f>1/(0.000407-0.0000329*#REF!+0.00001202*P142+0.000056662*EA142-0.000306214*BT142-0.0006176*BW142+0.00018946*BT142/(BT142+BR142)+0.00025746*DJ142)</f>
        <v>#REF!</v>
      </c>
      <c r="EN142" s="29"/>
      <c r="EO142" s="29" t="e">
        <f t="shared" si="221"/>
        <v>#REF!</v>
      </c>
      <c r="EP142" s="29" t="e">
        <f>#REF!</f>
        <v>#REF!</v>
      </c>
      <c r="EQ142" s="31" t="e">
        <f t="shared" si="222"/>
        <v>#REF!</v>
      </c>
      <c r="ER142" s="31" t="e">
        <f>2064.1+31.52*DF142-12.28*DM142-289.6*DQ142+1.544*LN(DQ142)-177.24*(DF142-0.17145)^2-371.87*(DF142-0.17145)*(DM142-0.07365)+0.321067*#REF!-343.43*LN(#REF!)</f>
        <v>#REF!</v>
      </c>
      <c r="ES142" s="31" t="e">
        <f t="shared" si="223"/>
        <v>#REF!</v>
      </c>
      <c r="ET142" s="31">
        <f t="shared" si="224"/>
        <v>0.36874365427119121</v>
      </c>
      <c r="EU142" s="31" t="e">
        <f>(5573.8+587.9*#REF!-61*#REF!^2)/(5.3-0.633*LN(ET142)-3.97*EF142+0.06*EG142+24.7*BU142^2+0.081*P142+0.156*#REF!)</f>
        <v>#REF!</v>
      </c>
    </row>
    <row r="143" spans="4:151">
      <c r="D143">
        <v>48.1</v>
      </c>
      <c r="E143">
        <v>3.88</v>
      </c>
      <c r="F143">
        <v>13.2</v>
      </c>
      <c r="G143">
        <v>16.399999999999999</v>
      </c>
      <c r="H143">
        <v>0.16</v>
      </c>
      <c r="I143">
        <v>4.0199999999999996</v>
      </c>
      <c r="J143">
        <v>6.51</v>
      </c>
      <c r="K143">
        <v>3.36</v>
      </c>
      <c r="L143">
        <v>1.36</v>
      </c>
      <c r="M143" s="30">
        <v>0</v>
      </c>
      <c r="N143">
        <v>0</v>
      </c>
      <c r="O143">
        <v>1.59</v>
      </c>
      <c r="P143">
        <v>0</v>
      </c>
      <c r="S143">
        <v>53.22</v>
      </c>
      <c r="T143">
        <v>7.0000000000000007E-2</v>
      </c>
      <c r="U143">
        <v>5.28</v>
      </c>
      <c r="V143">
        <v>5.13</v>
      </c>
      <c r="W143">
        <v>0.13</v>
      </c>
      <c r="X143">
        <v>31.79</v>
      </c>
      <c r="Y143">
        <v>2.56</v>
      </c>
      <c r="Z143">
        <v>0.13</v>
      </c>
      <c r="AA143">
        <v>0</v>
      </c>
      <c r="AB143" s="30">
        <v>0</v>
      </c>
      <c r="AC143">
        <v>0.87</v>
      </c>
      <c r="AD143" s="30">
        <v>0</v>
      </c>
      <c r="AF143" s="29">
        <f t="shared" si="120"/>
        <v>0.30615573526452228</v>
      </c>
      <c r="AG143" s="29">
        <f t="shared" si="121"/>
        <v>0.26660003819764283</v>
      </c>
      <c r="AH143" s="7" t="str">
        <f t="shared" si="122"/>
        <v/>
      </c>
      <c r="AI143" s="29" t="str">
        <f t="shared" si="123"/>
        <v/>
      </c>
      <c r="AJ143" s="40" t="e">
        <f t="shared" si="124"/>
        <v>#REF!</v>
      </c>
      <c r="AK143" s="41">
        <f t="shared" ca="1" si="125"/>
        <v>1465.9068654517396</v>
      </c>
      <c r="AL143" s="40">
        <f t="shared" ca="1" si="126"/>
        <v>1194.7326823066544</v>
      </c>
      <c r="AM143" s="94">
        <f t="shared" ca="1" si="127"/>
        <v>1465.9068654517396</v>
      </c>
      <c r="AN143" s="94">
        <f t="shared" ca="1" si="128"/>
        <v>1.6847744852713364</v>
      </c>
      <c r="AO143" s="90">
        <f t="shared" si="129"/>
        <v>1.2137760000000002</v>
      </c>
      <c r="AP143" s="90">
        <f t="shared" si="130"/>
        <v>1.1832</v>
      </c>
      <c r="AQ143" s="29"/>
      <c r="AR143" s="40" t="e">
        <f t="shared" si="131"/>
        <v>#REF!</v>
      </c>
      <c r="AS143" s="40">
        <f t="shared" ca="1" si="132"/>
        <v>1.6847744852713364</v>
      </c>
      <c r="AT143" s="40">
        <f t="shared" ca="1" si="133"/>
        <v>2.3297101964951743</v>
      </c>
      <c r="AU143" s="64"/>
      <c r="AV143" s="126">
        <f t="shared" si="134"/>
        <v>3.955569706687944E-2</v>
      </c>
      <c r="AW143" s="29"/>
      <c r="AX143" s="29">
        <f t="shared" si="135"/>
        <v>9.051178105797375E-2</v>
      </c>
      <c r="AY143" s="29">
        <f t="shared" si="136"/>
        <v>2.288210997898469</v>
      </c>
      <c r="AZ143" s="29">
        <f t="shared" si="137"/>
        <v>30.408302972042478</v>
      </c>
      <c r="BA143" s="29">
        <f t="shared" si="138"/>
        <v>91.698851519545954</v>
      </c>
      <c r="BB143" s="29">
        <f t="shared" si="139"/>
        <v>0.80054190528973468</v>
      </c>
      <c r="BC143" s="29">
        <f t="shared" si="140"/>
        <v>4.8573588987315786E-2</v>
      </c>
      <c r="BD143" s="29">
        <f t="shared" si="141"/>
        <v>0.25892252920234204</v>
      </c>
      <c r="BE143" s="29">
        <f t="shared" si="142"/>
        <v>0.22826474256190982</v>
      </c>
      <c r="BF143" s="29">
        <f t="shared" si="143"/>
        <v>2.2555066079295153E-3</v>
      </c>
      <c r="BG143" s="29">
        <f t="shared" si="144"/>
        <v>9.974097120909875E-2</v>
      </c>
      <c r="BH143" s="29">
        <f t="shared" si="145"/>
        <v>0.11608954766091152</v>
      </c>
      <c r="BI143" s="29">
        <f t="shared" si="146"/>
        <v>0.1084239959082849</v>
      </c>
      <c r="BJ143" s="29">
        <f t="shared" si="147"/>
        <v>2.8875960762665083E-2</v>
      </c>
      <c r="BK143" s="29">
        <f t="shared" si="148"/>
        <v>0</v>
      </c>
      <c r="BL143" s="29">
        <f t="shared" si="149"/>
        <v>0</v>
      </c>
      <c r="BM143" s="29">
        <f t="shared" si="150"/>
        <v>2.2404306135820822E-2</v>
      </c>
      <c r="BN143" s="29">
        <f t="shared" si="151"/>
        <v>1.7140930543260131</v>
      </c>
      <c r="BO143" s="29">
        <f t="shared" si="152"/>
        <v>0.46703526583305033</v>
      </c>
      <c r="BP143" s="29">
        <f t="shared" si="153"/>
        <v>2.8337778316484152E-2</v>
      </c>
      <c r="BQ143" s="29">
        <f t="shared" si="154"/>
        <v>0.15105511836062555</v>
      </c>
      <c r="BR143" s="29">
        <f t="shared" si="155"/>
        <v>0.13316939940093522</v>
      </c>
      <c r="BS143" s="29">
        <f t="shared" si="156"/>
        <v>1.3158600708620149E-3</v>
      </c>
      <c r="BT143" s="29">
        <f t="shared" si="157"/>
        <v>5.8188772749165139E-2</v>
      </c>
      <c r="BU143" s="29">
        <f t="shared" si="158"/>
        <v>6.7726514244909705E-2</v>
      </c>
      <c r="BV143" s="29">
        <f t="shared" si="159"/>
        <v>6.3254439795228948E-2</v>
      </c>
      <c r="BW143" s="29">
        <f t="shared" si="160"/>
        <v>1.6846203705095347E-2</v>
      </c>
      <c r="BX143" s="29">
        <f t="shared" si="161"/>
        <v>0</v>
      </c>
      <c r="BY143" s="29">
        <f t="shared" si="162"/>
        <v>0</v>
      </c>
      <c r="BZ143" s="29">
        <f t="shared" si="163"/>
        <v>1.3070647523643498E-2</v>
      </c>
      <c r="CA143" s="29">
        <f t="shared" si="164"/>
        <v>0.99999999999999989</v>
      </c>
      <c r="CB143" s="29">
        <f t="shared" si="165"/>
        <v>0.88575551350352755</v>
      </c>
      <c r="CC143" s="29">
        <f t="shared" si="166"/>
        <v>8.7632763636909933E-4</v>
      </c>
      <c r="CD143" s="29">
        <f t="shared" si="167"/>
        <v>5.1784505840468419E-2</v>
      </c>
      <c r="CE143" s="29">
        <f t="shared" si="168"/>
        <v>7.1402324959914484E-2</v>
      </c>
      <c r="CF143" s="29">
        <f t="shared" si="169"/>
        <v>1.8325991189427314E-3</v>
      </c>
      <c r="CG143" s="29">
        <f t="shared" si="170"/>
        <v>0.78874763053165409</v>
      </c>
      <c r="CH143" s="29">
        <f t="shared" si="171"/>
        <v>4.5651189249144936E-2</v>
      </c>
      <c r="CI143" s="29">
        <f t="shared" si="172"/>
        <v>2.0974880160828926E-3</v>
      </c>
      <c r="CJ143" s="29">
        <f t="shared" si="173"/>
        <v>0</v>
      </c>
      <c r="CK143" s="29">
        <f t="shared" si="174"/>
        <v>0</v>
      </c>
      <c r="CL143" s="29">
        <f t="shared" si="175"/>
        <v>5.7237519917999026E-3</v>
      </c>
      <c r="CM143" s="29">
        <f t="shared" si="176"/>
        <v>1.853871330847904</v>
      </c>
      <c r="CN143" s="29"/>
      <c r="CO143" s="29">
        <f t="shared" si="177"/>
        <v>0.86159084218365156</v>
      </c>
      <c r="CP143" s="29"/>
      <c r="CQ143" s="29">
        <f t="shared" si="178"/>
        <v>1.7715110270070551</v>
      </c>
      <c r="CR143" s="29">
        <f t="shared" si="179"/>
        <v>1.7526552727381987E-3</v>
      </c>
      <c r="CS143" s="29">
        <f t="shared" si="180"/>
        <v>0.15535351752140525</v>
      </c>
      <c r="CT143" s="29">
        <f t="shared" si="181"/>
        <v>7.1402324959914484E-2</v>
      </c>
      <c r="CU143" s="29">
        <f t="shared" si="182"/>
        <v>1.8325991189427314E-3</v>
      </c>
      <c r="CV143" s="29">
        <f t="shared" si="183"/>
        <v>0.78874763053165409</v>
      </c>
      <c r="CW143" s="29">
        <f t="shared" si="184"/>
        <v>4.5651189249144936E-2</v>
      </c>
      <c r="CX143" s="29">
        <f t="shared" si="185"/>
        <v>2.0974880160828926E-3</v>
      </c>
      <c r="CY143" s="29">
        <f t="shared" si="186"/>
        <v>0</v>
      </c>
      <c r="CZ143" s="29">
        <f t="shared" si="187"/>
        <v>0</v>
      </c>
      <c r="DA143" s="29">
        <f t="shared" si="188"/>
        <v>1.7171255975399709E-2</v>
      </c>
      <c r="DB143" s="29">
        <f t="shared" si="189"/>
        <v>2.8555196876523379</v>
      </c>
      <c r="DC143" s="29">
        <f t="shared" si="190"/>
        <v>2.1011937077320217</v>
      </c>
      <c r="DD143" s="29">
        <f t="shared" si="191"/>
        <v>1.8611439115625579</v>
      </c>
      <c r="DE143" s="29">
        <f t="shared" si="192"/>
        <v>1.8413341154504268E-3</v>
      </c>
      <c r="DF143" s="29">
        <f t="shared" si="193"/>
        <v>0.21761855566000873</v>
      </c>
      <c r="DG143" s="29">
        <f t="shared" si="194"/>
        <v>1.8629852456780083</v>
      </c>
      <c r="DH143" s="29">
        <f t="shared" si="195"/>
        <v>0.13885608843744213</v>
      </c>
      <c r="DI143" s="29">
        <f t="shared" si="196"/>
        <v>7.8762467222566607E-2</v>
      </c>
      <c r="DJ143" s="29">
        <f t="shared" si="197"/>
        <v>0.15003011592320939</v>
      </c>
      <c r="DK143" s="29">
        <f t="shared" si="198"/>
        <v>3.8506457375177142E-3</v>
      </c>
      <c r="DL143" s="29">
        <f t="shared" si="199"/>
        <v>1.6573115582616531</v>
      </c>
      <c r="DM143" s="29">
        <f t="shared" si="200"/>
        <v>9.5921991600787057E-2</v>
      </c>
      <c r="DN143" s="29">
        <f t="shared" si="201"/>
        <v>8.814457242873391E-3</v>
      </c>
      <c r="DO143" s="29">
        <f t="shared" si="202"/>
        <v>0</v>
      </c>
      <c r="DP143" s="29">
        <f t="shared" si="203"/>
        <v>0</v>
      </c>
      <c r="DQ143" s="29">
        <f t="shared" si="204"/>
        <v>2.4053423339577162E-2</v>
      </c>
      <c r="DR143" s="31">
        <f t="shared" si="205"/>
        <v>4.0205859934436354</v>
      </c>
      <c r="DS143" s="29"/>
      <c r="DT143" s="29">
        <f t="shared" si="206"/>
        <v>8.814457242873391E-3</v>
      </c>
      <c r="DU143" s="29">
        <f t="shared" si="207"/>
        <v>1.8413341154504268E-3</v>
      </c>
      <c r="DV143" s="29">
        <f t="shared" si="208"/>
        <v>2.4053423339577162E-2</v>
      </c>
      <c r="DW143" s="31">
        <f t="shared" si="209"/>
        <v>4.5894586640116058E-2</v>
      </c>
      <c r="DX143" s="29">
        <f t="shared" si="210"/>
        <v>9.5921991600787057E-2</v>
      </c>
      <c r="DY143" s="29">
        <f t="shared" si="211"/>
        <v>0.83376720378301339</v>
      </c>
      <c r="DZ143" s="29">
        <f t="shared" si="212"/>
        <v>1.0102929967218175</v>
      </c>
      <c r="EA143" s="29">
        <f t="shared" si="213"/>
        <v>4.6344109095572712</v>
      </c>
      <c r="EB143" s="29">
        <f t="shared" si="214"/>
        <v>3.1069188446869194</v>
      </c>
      <c r="EC143" s="29"/>
      <c r="ED143" s="29"/>
      <c r="EE143" s="29">
        <f t="shared" si="215"/>
        <v>0.46703526583305033</v>
      </c>
      <c r="EF143" s="29">
        <f t="shared" si="216"/>
        <v>0.26040054646587213</v>
      </c>
      <c r="EG143" s="29">
        <f t="shared" si="217"/>
        <v>-0.77439286131325802</v>
      </c>
      <c r="EH143" s="29">
        <f t="shared" si="218"/>
        <v>4.9539623376663862</v>
      </c>
      <c r="EI143" s="29" t="e">
        <f>125.9*1000/8.3144+(#REF!*10^9-10^5)*6.5*(10^-6)/8.3144</f>
        <v>#REF!</v>
      </c>
      <c r="EJ143" s="29">
        <f t="shared" si="219"/>
        <v>10.838954016358764</v>
      </c>
      <c r="EK143" s="29" t="e">
        <f t="shared" si="220"/>
        <v>#REF!</v>
      </c>
      <c r="EL143" s="29" t="e">
        <f>#REF!</f>
        <v>#REF!</v>
      </c>
      <c r="EM143" s="29" t="e">
        <f>1/(0.000407-0.0000329*#REF!+0.00001202*P143+0.000056662*EA143-0.000306214*BT143-0.0006176*BW143+0.00018946*BT143/(BT143+BR143)+0.00025746*DJ143)</f>
        <v>#REF!</v>
      </c>
      <c r="EN143" s="29"/>
      <c r="EO143" s="29" t="e">
        <f t="shared" si="221"/>
        <v>#REF!</v>
      </c>
      <c r="EP143" s="29" t="e">
        <f>#REF!</f>
        <v>#REF!</v>
      </c>
      <c r="EQ143" s="31" t="e">
        <f t="shared" si="222"/>
        <v>#REF!</v>
      </c>
      <c r="ER143" s="31" t="e">
        <f>2064.1+31.52*DF143-12.28*DM143-289.6*DQ143+1.544*LN(DQ143)-177.24*(DF143-0.17145)^2-371.87*(DF143-0.17145)*(DM143-0.07365)+0.321067*#REF!-343.43*LN(#REF!)</f>
        <v>#REF!</v>
      </c>
      <c r="ES143" s="31" t="e">
        <f t="shared" si="223"/>
        <v>#REF!</v>
      </c>
      <c r="ET143" s="31">
        <f t="shared" si="224"/>
        <v>0.30408302972042484</v>
      </c>
      <c r="EU143" s="31" t="e">
        <f>(5573.8+587.9*#REF!-61*#REF!^2)/(5.3-0.633*LN(ET143)-3.97*EF143+0.06*EG143+24.7*BU143^2+0.081*P143+0.156*#REF!)</f>
        <v>#REF!</v>
      </c>
    </row>
    <row r="144" spans="4:151">
      <c r="D144">
        <v>47.2</v>
      </c>
      <c r="E144">
        <v>4.76</v>
      </c>
      <c r="F144">
        <v>14.3</v>
      </c>
      <c r="G144">
        <v>15</v>
      </c>
      <c r="H144">
        <v>0.15</v>
      </c>
      <c r="I144">
        <v>4.8</v>
      </c>
      <c r="J144">
        <v>6.61</v>
      </c>
      <c r="K144">
        <v>3.65</v>
      </c>
      <c r="L144">
        <v>1.05</v>
      </c>
      <c r="M144" s="30">
        <v>0</v>
      </c>
      <c r="N144">
        <v>0</v>
      </c>
      <c r="O144">
        <v>0.81</v>
      </c>
      <c r="P144">
        <v>0</v>
      </c>
      <c r="S144">
        <v>53.22</v>
      </c>
      <c r="T144">
        <v>7.0000000000000007E-2</v>
      </c>
      <c r="U144">
        <v>5.28</v>
      </c>
      <c r="V144">
        <v>5.13</v>
      </c>
      <c r="W144">
        <v>0.13</v>
      </c>
      <c r="X144">
        <v>31.79</v>
      </c>
      <c r="Y144">
        <v>2.56</v>
      </c>
      <c r="Z144">
        <v>0.13</v>
      </c>
      <c r="AA144">
        <v>0</v>
      </c>
      <c r="AB144" s="30">
        <v>0</v>
      </c>
      <c r="AC144">
        <v>0.87</v>
      </c>
      <c r="AD144" s="30">
        <v>0</v>
      </c>
      <c r="AF144" s="29">
        <f t="shared" si="120"/>
        <v>0.31049980779951869</v>
      </c>
      <c r="AG144" s="29">
        <f t="shared" si="121"/>
        <v>0.25886092764852781</v>
      </c>
      <c r="AH144" s="7" t="str">
        <f t="shared" si="122"/>
        <v/>
      </c>
      <c r="AI144" s="29" t="str">
        <f t="shared" si="123"/>
        <v/>
      </c>
      <c r="AJ144" s="40" t="e">
        <f t="shared" si="124"/>
        <v>#REF!</v>
      </c>
      <c r="AK144" s="41">
        <f t="shared" ca="1" si="125"/>
        <v>1425.3069093596098</v>
      </c>
      <c r="AL144" s="40">
        <f t="shared" ca="1" si="126"/>
        <v>1214.0509754609723</v>
      </c>
      <c r="AM144" s="94">
        <f t="shared" ca="1" si="127"/>
        <v>1425.3069093596098</v>
      </c>
      <c r="AN144" s="94">
        <f t="shared" ca="1" si="128"/>
        <v>1.5182693829123668</v>
      </c>
      <c r="AO144" s="90">
        <f t="shared" si="129"/>
        <v>1.1384899999999998</v>
      </c>
      <c r="AP144" s="90">
        <f t="shared" si="130"/>
        <v>1.0853230769230768</v>
      </c>
      <c r="AQ144" s="29"/>
      <c r="AR144" s="40" t="e">
        <f t="shared" si="131"/>
        <v>#REF!</v>
      </c>
      <c r="AS144" s="40">
        <f t="shared" ca="1" si="132"/>
        <v>1.5182693829123668</v>
      </c>
      <c r="AT144" s="40">
        <f t="shared" ca="1" si="133"/>
        <v>1.9909559655639477</v>
      </c>
      <c r="AU144" s="64"/>
      <c r="AV144" s="126">
        <f t="shared" si="134"/>
        <v>5.1638880150990871E-2</v>
      </c>
      <c r="AW144" s="29"/>
      <c r="AX144" s="29">
        <f t="shared" si="135"/>
        <v>9.051178105797375E-2</v>
      </c>
      <c r="AY144" s="29">
        <f t="shared" si="136"/>
        <v>1.752783576896312</v>
      </c>
      <c r="AZ144" s="29">
        <f t="shared" si="137"/>
        <v>36.323181797154817</v>
      </c>
      <c r="BA144" s="29">
        <f t="shared" si="138"/>
        <v>91.698851519545954</v>
      </c>
      <c r="BB144" s="29">
        <f t="shared" si="139"/>
        <v>0.78556295072090387</v>
      </c>
      <c r="BC144" s="29">
        <f t="shared" si="140"/>
        <v>5.9590279273098741E-2</v>
      </c>
      <c r="BD144" s="29">
        <f t="shared" si="141"/>
        <v>0.28049940663587059</v>
      </c>
      <c r="BE144" s="29">
        <f t="shared" si="142"/>
        <v>0.20877872795296631</v>
      </c>
      <c r="BF144" s="29">
        <f t="shared" si="143"/>
        <v>2.1145374449339205E-3</v>
      </c>
      <c r="BG144" s="29">
        <f t="shared" si="144"/>
        <v>0.11909369696608806</v>
      </c>
      <c r="BH144" s="29">
        <f t="shared" si="145"/>
        <v>0.11787279724095626</v>
      </c>
      <c r="BI144" s="29">
        <f t="shared" si="146"/>
        <v>0.11778201936465474</v>
      </c>
      <c r="BJ144" s="29">
        <f t="shared" si="147"/>
        <v>2.2293940294704658E-2</v>
      </c>
      <c r="BK144" s="29">
        <f t="shared" si="148"/>
        <v>0</v>
      </c>
      <c r="BL144" s="29">
        <f t="shared" si="149"/>
        <v>0</v>
      </c>
      <c r="BM144" s="29">
        <f t="shared" si="150"/>
        <v>1.141351444655023E-2</v>
      </c>
      <c r="BN144" s="29">
        <f t="shared" si="151"/>
        <v>1.7250018703407275</v>
      </c>
      <c r="BO144" s="29">
        <f t="shared" si="152"/>
        <v>0.45539831824398957</v>
      </c>
      <c r="BP144" s="29">
        <f t="shared" si="153"/>
        <v>3.4545051978018028E-2</v>
      </c>
      <c r="BQ144" s="29">
        <f t="shared" si="154"/>
        <v>0.16260817536416092</v>
      </c>
      <c r="BR144" s="29">
        <f t="shared" si="155"/>
        <v>0.12103101541085734</v>
      </c>
      <c r="BS144" s="29">
        <f t="shared" si="156"/>
        <v>1.2258174795580082E-3</v>
      </c>
      <c r="BT144" s="29">
        <f t="shared" si="157"/>
        <v>6.9039749471439302E-2</v>
      </c>
      <c r="BU144" s="29">
        <f t="shared" si="158"/>
        <v>6.8331982282241618E-2</v>
      </c>
      <c r="BV144" s="29">
        <f t="shared" si="159"/>
        <v>6.8279357483473385E-2</v>
      </c>
      <c r="BW144" s="29">
        <f t="shared" si="160"/>
        <v>1.2924009346320936E-2</v>
      </c>
      <c r="BX144" s="29">
        <f t="shared" si="161"/>
        <v>0</v>
      </c>
      <c r="BY144" s="29">
        <f t="shared" si="162"/>
        <v>0</v>
      </c>
      <c r="BZ144" s="29">
        <f t="shared" si="163"/>
        <v>6.6165229399408124E-3</v>
      </c>
      <c r="CA144" s="29">
        <f t="shared" si="164"/>
        <v>1</v>
      </c>
      <c r="CB144" s="29">
        <f t="shared" si="165"/>
        <v>0.88575551350352755</v>
      </c>
      <c r="CC144" s="29">
        <f t="shared" si="166"/>
        <v>8.7632763636909933E-4</v>
      </c>
      <c r="CD144" s="29">
        <f t="shared" si="167"/>
        <v>5.1784505840468419E-2</v>
      </c>
      <c r="CE144" s="29">
        <f t="shared" si="168"/>
        <v>7.1402324959914484E-2</v>
      </c>
      <c r="CF144" s="29">
        <f t="shared" si="169"/>
        <v>1.8325991189427314E-3</v>
      </c>
      <c r="CG144" s="29">
        <f t="shared" si="170"/>
        <v>0.78874763053165409</v>
      </c>
      <c r="CH144" s="29">
        <f t="shared" si="171"/>
        <v>4.5651189249144936E-2</v>
      </c>
      <c r="CI144" s="29">
        <f t="shared" si="172"/>
        <v>2.0974880160828926E-3</v>
      </c>
      <c r="CJ144" s="29">
        <f t="shared" si="173"/>
        <v>0</v>
      </c>
      <c r="CK144" s="29">
        <f t="shared" si="174"/>
        <v>0</v>
      </c>
      <c r="CL144" s="29">
        <f t="shared" si="175"/>
        <v>5.7237519917999026E-3</v>
      </c>
      <c r="CM144" s="29">
        <f t="shared" si="176"/>
        <v>1.853871330847904</v>
      </c>
      <c r="CN144" s="29"/>
      <c r="CO144" s="29">
        <f t="shared" si="177"/>
        <v>0.86159084218365156</v>
      </c>
      <c r="CP144" s="29"/>
      <c r="CQ144" s="29">
        <f t="shared" si="178"/>
        <v>1.7715110270070551</v>
      </c>
      <c r="CR144" s="29">
        <f t="shared" si="179"/>
        <v>1.7526552727381987E-3</v>
      </c>
      <c r="CS144" s="29">
        <f t="shared" si="180"/>
        <v>0.15535351752140525</v>
      </c>
      <c r="CT144" s="29">
        <f t="shared" si="181"/>
        <v>7.1402324959914484E-2</v>
      </c>
      <c r="CU144" s="29">
        <f t="shared" si="182"/>
        <v>1.8325991189427314E-3</v>
      </c>
      <c r="CV144" s="29">
        <f t="shared" si="183"/>
        <v>0.78874763053165409</v>
      </c>
      <c r="CW144" s="29">
        <f t="shared" si="184"/>
        <v>4.5651189249144936E-2</v>
      </c>
      <c r="CX144" s="29">
        <f t="shared" si="185"/>
        <v>2.0974880160828926E-3</v>
      </c>
      <c r="CY144" s="29">
        <f t="shared" si="186"/>
        <v>0</v>
      </c>
      <c r="CZ144" s="29">
        <f t="shared" si="187"/>
        <v>0</v>
      </c>
      <c r="DA144" s="29">
        <f t="shared" si="188"/>
        <v>1.7171255975399709E-2</v>
      </c>
      <c r="DB144" s="29">
        <f t="shared" si="189"/>
        <v>2.8555196876523379</v>
      </c>
      <c r="DC144" s="29">
        <f t="shared" si="190"/>
        <v>2.1011937077320217</v>
      </c>
      <c r="DD144" s="29">
        <f t="shared" si="191"/>
        <v>1.8611439115625579</v>
      </c>
      <c r="DE144" s="29">
        <f t="shared" si="192"/>
        <v>1.8413341154504268E-3</v>
      </c>
      <c r="DF144" s="29">
        <f t="shared" si="193"/>
        <v>0.21761855566000873</v>
      </c>
      <c r="DG144" s="29">
        <f t="shared" si="194"/>
        <v>1.8629852456780083</v>
      </c>
      <c r="DH144" s="29">
        <f t="shared" si="195"/>
        <v>0.13885608843744213</v>
      </c>
      <c r="DI144" s="29">
        <f t="shared" si="196"/>
        <v>7.8762467222566607E-2</v>
      </c>
      <c r="DJ144" s="29">
        <f t="shared" si="197"/>
        <v>0.15003011592320939</v>
      </c>
      <c r="DK144" s="29">
        <f t="shared" si="198"/>
        <v>3.8506457375177142E-3</v>
      </c>
      <c r="DL144" s="29">
        <f t="shared" si="199"/>
        <v>1.6573115582616531</v>
      </c>
      <c r="DM144" s="29">
        <f t="shared" si="200"/>
        <v>9.5921991600787057E-2</v>
      </c>
      <c r="DN144" s="29">
        <f t="shared" si="201"/>
        <v>8.814457242873391E-3</v>
      </c>
      <c r="DO144" s="29">
        <f t="shared" si="202"/>
        <v>0</v>
      </c>
      <c r="DP144" s="29">
        <f t="shared" si="203"/>
        <v>0</v>
      </c>
      <c r="DQ144" s="29">
        <f t="shared" si="204"/>
        <v>2.4053423339577162E-2</v>
      </c>
      <c r="DR144" s="31">
        <f t="shared" si="205"/>
        <v>4.0205859934436354</v>
      </c>
      <c r="DS144" s="29"/>
      <c r="DT144" s="29">
        <f t="shared" si="206"/>
        <v>8.814457242873391E-3</v>
      </c>
      <c r="DU144" s="29">
        <f t="shared" si="207"/>
        <v>1.8413341154504268E-3</v>
      </c>
      <c r="DV144" s="29">
        <f t="shared" si="208"/>
        <v>2.4053423339577162E-2</v>
      </c>
      <c r="DW144" s="31">
        <f t="shared" si="209"/>
        <v>4.5894586640116058E-2</v>
      </c>
      <c r="DX144" s="29">
        <f t="shared" si="210"/>
        <v>9.5921991600787057E-2</v>
      </c>
      <c r="DY144" s="29">
        <f t="shared" si="211"/>
        <v>0.83376720378301339</v>
      </c>
      <c r="DZ144" s="29">
        <f t="shared" si="212"/>
        <v>1.0102929967218175</v>
      </c>
      <c r="EA144" s="29">
        <f t="shared" si="213"/>
        <v>4.6992251248734487</v>
      </c>
      <c r="EB144" s="29">
        <f t="shared" si="214"/>
        <v>2.9919285875933337</v>
      </c>
      <c r="EC144" s="29"/>
      <c r="ED144" s="29"/>
      <c r="EE144" s="29">
        <f t="shared" si="215"/>
        <v>0.45539831824398957</v>
      </c>
      <c r="EF144" s="29">
        <f t="shared" si="216"/>
        <v>0.25962856464409628</v>
      </c>
      <c r="EG144" s="29">
        <f t="shared" si="217"/>
        <v>-0.86721203892677723</v>
      </c>
      <c r="EH144" s="29">
        <f t="shared" si="218"/>
        <v>4.612411516720182</v>
      </c>
      <c r="EI144" s="29" t="e">
        <f>125.9*1000/8.3144+(#REF!*10^9-10^5)*6.5*(10^-6)/8.3144</f>
        <v>#REF!</v>
      </c>
      <c r="EJ144" s="29">
        <f t="shared" si="219"/>
        <v>10.782961394702998</v>
      </c>
      <c r="EK144" s="29" t="e">
        <f t="shared" si="220"/>
        <v>#REF!</v>
      </c>
      <c r="EL144" s="29" t="e">
        <f>#REF!</f>
        <v>#REF!</v>
      </c>
      <c r="EM144" s="29" t="e">
        <f>1/(0.000407-0.0000329*#REF!+0.00001202*P144+0.000056662*EA144-0.000306214*BT144-0.0006176*BW144+0.00018946*BT144/(BT144+BR144)+0.00025746*DJ144)</f>
        <v>#REF!</v>
      </c>
      <c r="EN144" s="29"/>
      <c r="EO144" s="29" t="e">
        <f t="shared" si="221"/>
        <v>#REF!</v>
      </c>
      <c r="EP144" s="29" t="e">
        <f>#REF!</f>
        <v>#REF!</v>
      </c>
      <c r="EQ144" s="31" t="e">
        <f t="shared" si="222"/>
        <v>#REF!</v>
      </c>
      <c r="ER144" s="31" t="e">
        <f>2064.1+31.52*DF144-12.28*DM144-289.6*DQ144+1.544*LN(DQ144)-177.24*(DF144-0.17145)^2-371.87*(DF144-0.17145)*(DM144-0.07365)+0.321067*#REF!-343.43*LN(#REF!)</f>
        <v>#REF!</v>
      </c>
      <c r="ES144" s="31" t="e">
        <f t="shared" si="223"/>
        <v>#REF!</v>
      </c>
      <c r="ET144" s="31">
        <f t="shared" si="224"/>
        <v>0.36323181797154819</v>
      </c>
      <c r="EU144" s="31" t="e">
        <f>(5573.8+587.9*#REF!-61*#REF!^2)/(5.3-0.633*LN(ET144)-3.97*EF144+0.06*EG144+24.7*BU144^2+0.081*P144+0.156*#REF!)</f>
        <v>#REF!</v>
      </c>
    </row>
    <row r="145" spans="4:151">
      <c r="D145">
        <v>42.66</v>
      </c>
      <c r="E145">
        <v>0.66</v>
      </c>
      <c r="F145">
        <v>9.36</v>
      </c>
      <c r="G145">
        <v>20.48</v>
      </c>
      <c r="H145">
        <v>0.28000000000000003</v>
      </c>
      <c r="I145">
        <v>13.96</v>
      </c>
      <c r="J145">
        <v>11.13</v>
      </c>
      <c r="K145">
        <v>0.11</v>
      </c>
      <c r="L145">
        <v>0.04</v>
      </c>
      <c r="M145" s="30">
        <v>0</v>
      </c>
      <c r="N145">
        <v>0.33</v>
      </c>
      <c r="O145">
        <v>0</v>
      </c>
      <c r="P145">
        <v>0</v>
      </c>
      <c r="S145">
        <v>53.22</v>
      </c>
      <c r="T145">
        <v>7.0000000000000007E-2</v>
      </c>
      <c r="U145">
        <v>5.28</v>
      </c>
      <c r="V145">
        <v>5.13</v>
      </c>
      <c r="W145">
        <v>0.13</v>
      </c>
      <c r="X145">
        <v>31.79</v>
      </c>
      <c r="Y145">
        <v>2.56</v>
      </c>
      <c r="Z145">
        <v>0.13</v>
      </c>
      <c r="AA145">
        <v>0</v>
      </c>
      <c r="AB145" s="30">
        <v>0</v>
      </c>
      <c r="AC145">
        <v>0.87</v>
      </c>
      <c r="AD145" s="30">
        <v>0</v>
      </c>
      <c r="AF145" s="29">
        <f t="shared" ref="AF145:AF208" si="225">0.4805-0.3733*BO145</f>
        <v>0.32856406112867331</v>
      </c>
      <c r="AG145" s="29">
        <f t="shared" ref="AG145:AG208" si="226">ABS(AF145-AV145)</f>
        <v>0.21856669068985607</v>
      </c>
      <c r="AH145" s="7" t="str">
        <f t="shared" ref="AH145:AH208" si="227">IF(AG145&lt;0.06, 10*AN145, "")</f>
        <v/>
      </c>
      <c r="AI145" s="29" t="str">
        <f t="shared" ref="AI145:AI208" si="228">IF(AG145&lt;0.06, AM145+273.15, "")</f>
        <v/>
      </c>
      <c r="AJ145" s="40" t="e">
        <f t="shared" ref="AJ145:AJ208" si="229">EK145-273.15</f>
        <v>#REF!</v>
      </c>
      <c r="AK145" s="41">
        <f t="shared" ref="AK145:AK208" ca="1" si="230">10^4/(4.07-0.329*AN145+0.12*P145+0.567*EA145-3.06*BT145-6.17*BW145+1.89*BT145/(BT145+BR145)+2.57*DJ145)</f>
        <v>1639.5567467986364</v>
      </c>
      <c r="AL145" s="40">
        <f t="shared" ref="AL145:AL208" ca="1" si="231">(5573.8+587.9*AN145-61*AN145^2)/(5.3-0.633*LN(ET145)-3.97*EF145+0.06*EG145+24.7*BU145^2+0.081*P145+0.156*AN145)</f>
        <v>1492.1804328027845</v>
      </c>
      <c r="AM145" s="94">
        <f t="shared" ref="AM145:AM208" ca="1" si="232">AK145</f>
        <v>1639.5567467986364</v>
      </c>
      <c r="AN145" s="94">
        <f t="shared" ref="AN145:AN208" ca="1" si="233">AS145</f>
        <v>2.5659124796517161</v>
      </c>
      <c r="AO145" s="90">
        <f t="shared" ref="AO145:AO208" si="234">(-8.51+0.856*I145-1.14*U145+45.474*U145/F145+1.067*(K145+L145))/10</f>
        <v>2.323261</v>
      </c>
      <c r="AP145" s="90">
        <f t="shared" ref="AP145:AP208" si="235">(-0.892+31.81*U145/F145)/10</f>
        <v>1.7052102564102565</v>
      </c>
      <c r="AQ145" s="29"/>
      <c r="AR145" s="40" t="e">
        <f t="shared" ref="AR145:AR208" si="236">(-13.97+0.0129*AJ145-19.64*BO145+47.49*BT145+6.99*DJ145+37.37*DW145+0.748*P145+79.67*(BV145+BW145)+0.001416*AJ145*LN(DT145/(BO145^2*BQ145*BV145)))/10</f>
        <v>#REF!</v>
      </c>
      <c r="AS145" s="40">
        <f t="shared" ref="AS145:AS208" ca="1" si="237">(1.788+0.0375*AM145+0.001295*AM145*EB145-33.42*BQ145+9.795*BT145/(BT145+BR145)-26.2*DD145+14.21*DJ145+36.08*(BV145+BW145)+0.784*P145)/10</f>
        <v>2.5659124796517161</v>
      </c>
      <c r="AT145" s="40">
        <f t="shared" ref="AT145:AT208" ca="1" si="238">(2064+0.321*AM145-343.4*LN(AM145)+31.52*DF145-12.28*DM145-290*DQ145-177.2*(DF145-0.1715)^2-372*(DF145-0.1715)*(DM145-0.0736)+1.54*LN(DQ145))/10</f>
        <v>4.0594446107368229</v>
      </c>
      <c r="AU145" s="64"/>
      <c r="AV145" s="126">
        <f t="shared" ref="AV145:AV208" si="239">AX145/AY145</f>
        <v>0.10999737043881726</v>
      </c>
      <c r="AW145" s="29"/>
      <c r="AX145" s="29">
        <f t="shared" ref="AX145:AX208" si="240">(V145/71.85)/(X145/40.3)</f>
        <v>9.051178105797375E-2</v>
      </c>
      <c r="AY145" s="29">
        <f t="shared" ref="AY145:AY208" si="241">(G145/71.85)/(I145/40.3)</f>
        <v>0.82285404366387305</v>
      </c>
      <c r="AZ145" s="29">
        <f t="shared" ref="AZ145:AZ208" si="242">100*(BG145/(BG145+BE145))</f>
        <v>54.855082995133451</v>
      </c>
      <c r="BA145" s="29">
        <f t="shared" ref="BA145:BA208" si="243">100*(CG145/(CG145+CE145))</f>
        <v>91.698851519545954</v>
      </c>
      <c r="BB145" s="29">
        <f t="shared" ref="BB145:BB208" si="244">D145/BB$11</f>
        <v>0.71000244656257949</v>
      </c>
      <c r="BC145" s="29">
        <f t="shared" ref="BC145:BC208" si="245">E145/BC$11</f>
        <v>8.2625177143372218E-3</v>
      </c>
      <c r="BD145" s="29">
        <f t="shared" ref="BD145:BD208" si="246">F145/BD$11</f>
        <v>0.18359961161620619</v>
      </c>
      <c r="BE145" s="29">
        <f t="shared" ref="BE145:BE208" si="247">G145/BE$11</f>
        <v>0.28505255656511669</v>
      </c>
      <c r="BF145" s="29">
        <f t="shared" ref="BF145:BF208" si="248">H145/BF$11</f>
        <v>3.9471365638766524E-3</v>
      </c>
      <c r="BG145" s="29">
        <f t="shared" ref="BG145:BG208" si="249">I145/BG$11</f>
        <v>0.34636416867637282</v>
      </c>
      <c r="BH145" s="29">
        <f t="shared" ref="BH145:BH208" si="250">J145/BH$11</f>
        <v>0.1984756782589778</v>
      </c>
      <c r="BI145" s="29">
        <f t="shared" ref="BI145:BI208" si="251">K145/BI$11</f>
        <v>3.5495951041402797E-3</v>
      </c>
      <c r="BJ145" s="29">
        <f t="shared" ref="BJ145:BJ208" si="252">L145/BJ$11</f>
        <v>8.492929636077965E-4</v>
      </c>
      <c r="BK145" s="29">
        <f t="shared" ref="BK145:BK208" si="253">M145/BK$11</f>
        <v>0</v>
      </c>
      <c r="BL145" s="29">
        <f t="shared" ref="BL145:BL208" si="254">N145/BL$11</f>
        <v>4.3421566834344096E-3</v>
      </c>
      <c r="BM145" s="29">
        <f t="shared" ref="BM145:BM208" si="255">O145/(BM$11/2)</f>
        <v>0</v>
      </c>
      <c r="BN145" s="29">
        <f t="shared" ref="BN145:BN208" si="256">SUM(BB145:BM145)</f>
        <v>1.7444451607086491</v>
      </c>
      <c r="BO145" s="29">
        <f t="shared" ref="BO145:BO208" si="257">BB145/$BN145</f>
        <v>0.40700760479862486</v>
      </c>
      <c r="BP145" s="29">
        <f t="shared" ref="BP145:BP208" si="258">BC145/$BN145</f>
        <v>4.7364731780853032E-3</v>
      </c>
      <c r="BQ145" s="29">
        <f t="shared" ref="BQ145:BQ208" si="259">BD145/$BN145</f>
        <v>0.10524814178831635</v>
      </c>
      <c r="BR145" s="29">
        <f t="shared" ref="BR145:BR208" si="260">BE145/$BN145</f>
        <v>0.16340585705160218</v>
      </c>
      <c r="BS145" s="29">
        <f t="shared" ref="BS145:BS208" si="261">BF145/$BN145</f>
        <v>2.2626888209390313E-3</v>
      </c>
      <c r="BT145" s="29">
        <f t="shared" ref="BT145:BT208" si="262">BG145/$BN145</f>
        <v>0.19855262663325496</v>
      </c>
      <c r="BU145" s="29">
        <f t="shared" ref="BU145:BU208" si="263">BH145/$BN145</f>
        <v>0.11377581980183926</v>
      </c>
      <c r="BV145" s="29">
        <f t="shared" ref="BV145:BV208" si="264">BI145/$BN145</f>
        <v>2.0347989057439451E-3</v>
      </c>
      <c r="BW145" s="29">
        <f t="shared" ref="BW145:BW208" si="265">BJ145/$BN145</f>
        <v>4.8685563910922069E-4</v>
      </c>
      <c r="BX145" s="29">
        <f t="shared" ref="BX145:BX208" si="266">BK145/$BN145</f>
        <v>0</v>
      </c>
      <c r="BY145" s="29">
        <f t="shared" ref="BY145:BY208" si="267">BL145/$BN145</f>
        <v>2.4891333824850577E-3</v>
      </c>
      <c r="BZ145" s="29">
        <f t="shared" ref="BZ145:BZ208" si="268">BM145/$BN145</f>
        <v>0</v>
      </c>
      <c r="CA145" s="29">
        <f t="shared" ref="CA145:CA208" si="269">SUM(BO145:BZ145)</f>
        <v>1.0000000000000002</v>
      </c>
      <c r="CB145" s="29">
        <f t="shared" ref="CB145:CB208" si="270">S145/CB$11</f>
        <v>0.88575551350352755</v>
      </c>
      <c r="CC145" s="29">
        <f t="shared" ref="CC145:CC208" si="271">T145/CC$11</f>
        <v>8.7632763636909933E-4</v>
      </c>
      <c r="CD145" s="29">
        <f t="shared" ref="CD145:CD208" si="272">U145/CD$11</f>
        <v>5.1784505840468419E-2</v>
      </c>
      <c r="CE145" s="29">
        <f t="shared" ref="CE145:CE208" si="273">V145/CE$11</f>
        <v>7.1402324959914484E-2</v>
      </c>
      <c r="CF145" s="29">
        <f t="shared" ref="CF145:CF208" si="274">W145/CF$11</f>
        <v>1.8325991189427314E-3</v>
      </c>
      <c r="CG145" s="29">
        <f t="shared" ref="CG145:CG208" si="275">X145/CG$11</f>
        <v>0.78874763053165409</v>
      </c>
      <c r="CH145" s="29">
        <f t="shared" ref="CH145:CH208" si="276">Y145/CH$11</f>
        <v>4.5651189249144936E-2</v>
      </c>
      <c r="CI145" s="29">
        <f t="shared" ref="CI145:CI208" si="277">Z145/CI$11</f>
        <v>2.0974880160828926E-3</v>
      </c>
      <c r="CJ145" s="29">
        <f t="shared" ref="CJ145:CJ208" si="278">AA145/CJ$11</f>
        <v>0</v>
      </c>
      <c r="CK145" s="29">
        <f t="shared" ref="CK145:CK208" si="279">AB145/CK$11</f>
        <v>0</v>
      </c>
      <c r="CL145" s="29">
        <f t="shared" ref="CL145:CL208" si="280">AC145/CL$11</f>
        <v>5.7237519917999026E-3</v>
      </c>
      <c r="CM145" s="29">
        <f t="shared" ref="CM145:CM208" si="281">SUM(CB145:CL145)</f>
        <v>1.853871330847904</v>
      </c>
      <c r="CN145" s="29"/>
      <c r="CO145" s="29">
        <f t="shared" ref="CO145:CO208" si="282">CG145/(CG145+CE145+CF145+CH145+CI145+CL145)</f>
        <v>0.86159084218365156</v>
      </c>
      <c r="CP145" s="29"/>
      <c r="CQ145" s="29">
        <f t="shared" ref="CQ145:CQ208" si="283">2*CB145</f>
        <v>1.7715110270070551</v>
      </c>
      <c r="CR145" s="29">
        <f t="shared" ref="CR145:CR208" si="284">2*CC145</f>
        <v>1.7526552727381987E-3</v>
      </c>
      <c r="CS145" s="29">
        <f t="shared" ref="CS145:CS208" si="285">3*CD145</f>
        <v>0.15535351752140525</v>
      </c>
      <c r="CT145" s="29">
        <f t="shared" ref="CT145:CT208" si="286">CE145</f>
        <v>7.1402324959914484E-2</v>
      </c>
      <c r="CU145" s="29">
        <f t="shared" ref="CU145:CU208" si="287">CF145</f>
        <v>1.8325991189427314E-3</v>
      </c>
      <c r="CV145" s="29">
        <f t="shared" ref="CV145:CV208" si="288">CG145</f>
        <v>0.78874763053165409</v>
      </c>
      <c r="CW145" s="29">
        <f t="shared" ref="CW145:CW208" si="289">CH145</f>
        <v>4.5651189249144936E-2</v>
      </c>
      <c r="CX145" s="29">
        <f t="shared" ref="CX145:CX208" si="290">CI145</f>
        <v>2.0974880160828926E-3</v>
      </c>
      <c r="CY145" s="29">
        <f t="shared" ref="CY145:CY208" si="291">CJ145</f>
        <v>0</v>
      </c>
      <c r="CZ145" s="29">
        <f t="shared" ref="CZ145:CZ208" si="292">CK145</f>
        <v>0</v>
      </c>
      <c r="DA145" s="29">
        <f t="shared" ref="DA145:DA208" si="293">3*CL145</f>
        <v>1.7171255975399709E-2</v>
      </c>
      <c r="DB145" s="29">
        <f t="shared" ref="DB145:DB208" si="294">SUM(CQ145:DA145)</f>
        <v>2.8555196876523379</v>
      </c>
      <c r="DC145" s="29">
        <f t="shared" ref="DC145:DC208" si="295">6/DB145</f>
        <v>2.1011937077320217</v>
      </c>
      <c r="DD145" s="29">
        <f t="shared" ref="DD145:DD208" si="296">CB145*$DC145</f>
        <v>1.8611439115625579</v>
      </c>
      <c r="DE145" s="29">
        <f t="shared" ref="DE145:DE208" si="297">CC145*$DC145</f>
        <v>1.8413341154504268E-3</v>
      </c>
      <c r="DF145" s="29">
        <f t="shared" ref="DF145:DF208" si="298">CD145*$DC145*2</f>
        <v>0.21761855566000873</v>
      </c>
      <c r="DG145" s="29">
        <f t="shared" ref="DG145:DG208" si="299">DE145+DD145</f>
        <v>1.8629852456780083</v>
      </c>
      <c r="DH145" s="29">
        <f t="shared" ref="DH145:DH208" si="300">IF(DD145&lt;2,2-DD145,0)</f>
        <v>0.13885608843744213</v>
      </c>
      <c r="DI145" s="29">
        <f t="shared" ref="DI145:DI208" si="301">DF145-DH145</f>
        <v>7.8762467222566607E-2</v>
      </c>
      <c r="DJ145" s="29">
        <f t="shared" ref="DJ145:DJ208" si="302">CE145*$DC145</f>
        <v>0.15003011592320939</v>
      </c>
      <c r="DK145" s="29">
        <f t="shared" ref="DK145:DK208" si="303">CF145*$DC145</f>
        <v>3.8506457375177142E-3</v>
      </c>
      <c r="DL145" s="29">
        <f t="shared" ref="DL145:DL208" si="304">CG145*$DC145</f>
        <v>1.6573115582616531</v>
      </c>
      <c r="DM145" s="29">
        <f t="shared" ref="DM145:DM208" si="305">CH145*$DC145</f>
        <v>9.5921991600787057E-2</v>
      </c>
      <c r="DN145" s="29">
        <f t="shared" ref="DN145:DN208" si="306">CI145*$DC145*2</f>
        <v>8.814457242873391E-3</v>
      </c>
      <c r="DO145" s="29">
        <f t="shared" ref="DO145:DO208" si="307">CJ145*$DC145*2</f>
        <v>0</v>
      </c>
      <c r="DP145" s="29">
        <f t="shared" ref="DP145:DP208" si="308">CK145*$DC145</f>
        <v>0</v>
      </c>
      <c r="DQ145" s="29">
        <f t="shared" ref="DQ145:DQ208" si="309">CL145*$DC145*2</f>
        <v>2.4053423339577162E-2</v>
      </c>
      <c r="DR145" s="31">
        <f t="shared" ref="DR145:DR208" si="310">DQ145+DP145+DO145+DN145+DM145+DL145+DK145+DJ145+DF145+DE145+DD145</f>
        <v>4.0205859934436354</v>
      </c>
      <c r="DS145" s="29"/>
      <c r="DT145" s="29">
        <f t="shared" ref="DT145:DT208" si="311">DN145</f>
        <v>8.814457242873391E-3</v>
      </c>
      <c r="DU145" s="29">
        <f t="shared" ref="DU145:DU208" si="312">DE145</f>
        <v>1.8413341154504268E-3</v>
      </c>
      <c r="DV145" s="29">
        <f t="shared" ref="DV145:DV208" si="313">DQ145</f>
        <v>2.4053423339577162E-2</v>
      </c>
      <c r="DW145" s="31">
        <f t="shared" ref="DW145:DW208" si="314">IF((DI145-DT145-DV145)&gt;0,(DI145-DT145-DV145),0)</f>
        <v>4.5894586640116058E-2</v>
      </c>
      <c r="DX145" s="29">
        <f t="shared" ref="DX145:DX208" si="315">DM145</f>
        <v>9.5921991600787057E-2</v>
      </c>
      <c r="DY145" s="29">
        <f t="shared" ref="DY145:DY208" si="316">((DJ145+DL145+DK145)-DU145-DW145-DX145)/2</f>
        <v>0.83376720378301339</v>
      </c>
      <c r="DZ145" s="29">
        <f t="shared" ref="DZ145:DZ208" si="317">SUM(DT145:DY145)</f>
        <v>1.0102929967218175</v>
      </c>
      <c r="EA145" s="29">
        <f t="shared" ref="EA145:EA208" si="318">LN(DY145/(BO145^2*(BR145+BS145+BT145)^2))</f>
        <v>3.6360337278588362</v>
      </c>
      <c r="EB145" s="29">
        <f t="shared" ref="EB145:EB208" si="319">LN(DW145/(BO145*BQ145^2*(BR145+BS145+BT145)))</f>
        <v>3.3303782043928374</v>
      </c>
      <c r="EC145" s="29"/>
      <c r="ED145" s="29"/>
      <c r="EE145" s="29">
        <f t="shared" ref="EE145:EE208" si="320">BO145</f>
        <v>0.40700760479862486</v>
      </c>
      <c r="EF145" s="29">
        <f t="shared" ref="EF145:EF208" si="321">BT145+BR145+BU145+BS145</f>
        <v>0.47799699230763548</v>
      </c>
      <c r="EG145" s="29">
        <f t="shared" ref="EG145:EG208" si="322">(7/2)*LN(1-BQ145)+7*LN(1-BP145)</f>
        <v>-0.42246506459525507</v>
      </c>
      <c r="EH145" s="29">
        <f t="shared" ref="EH145:EH208" si="323">(0.5-(-0.089*BU145-0.025*BS145+0.129*BR145))/(BT145+0.072*BU145+0.352*BS145+0.264*BR145)</f>
        <v>1.951105264331441</v>
      </c>
      <c r="EI145" s="29" t="e">
        <f>125.9*1000/8.3144+(#REF!*10^9-10^5)*6.5*(10^-6)/8.3144</f>
        <v>#REF!</v>
      </c>
      <c r="EJ145" s="29">
        <f t="shared" ref="EJ145:EJ208" si="324">67.92/8.3144+2*LN(EH145)+2*LN(2*EF145)-EG145</f>
        <v>9.8382096534978913</v>
      </c>
      <c r="EK145" s="29" t="e">
        <f t="shared" ref="EK145:EK208" si="325">EI145/EJ145</f>
        <v>#REF!</v>
      </c>
      <c r="EL145" s="29" t="e">
        <f>#REF!</f>
        <v>#REF!</v>
      </c>
      <c r="EM145" s="29" t="e">
        <f>1/(0.000407-0.0000329*#REF!+0.00001202*P145+0.000056662*EA145-0.000306214*BT145-0.0006176*BW145+0.00018946*BT145/(BT145+BR145)+0.00025746*DJ145)</f>
        <v>#REF!</v>
      </c>
      <c r="EN145" s="29"/>
      <c r="EO145" s="29" t="e">
        <f t="shared" ref="EO145:EO208" si="326">0.1788+0.00375*EL145+0.0001295*EL145*EB145-3.3424*BQ145+0.9795*BT145/(BT145+BR145)-2.622*DD145+1.4215*DJ145+3.608*(BV145+BW145)+0.0784*P145</f>
        <v>#REF!</v>
      </c>
      <c r="EP145" s="29" t="e">
        <f>#REF!</f>
        <v>#REF!</v>
      </c>
      <c r="EQ145" s="31" t="e">
        <f t="shared" ref="EQ145:EQ208" si="327">2064.1+0.321*EL145-343.4*LN(EL145)+31.52*DF145-12.28*DM145-290*DQ145+1.54*LN(DQ145)-177.2*(DF145-0.1715)^2-372*(DF145-0.1715)*(DM145-0.0736)</f>
        <v>#REF!</v>
      </c>
      <c r="ER145" s="31" t="e">
        <f>2064.1+31.52*DF145-12.28*DM145-289.6*DQ145+1.544*LN(DQ145)-177.24*(DF145-0.17145)^2-371.87*(DF145-0.17145)*(DM145-0.07365)+0.321067*#REF!-343.43*LN(#REF!)</f>
        <v>#REF!</v>
      </c>
      <c r="ES145" s="31" t="e">
        <f t="shared" ref="ES145:ES208" si="328">3188.6+0.381*(273.15+EL145)-512.2*LN(EL145+273.15)-32.048*DF145-11.88*DM145-281*DQ145-178*(DF145-0.1715)^2-363*(DF145-0.1715)*(DM145-0.0736)</f>
        <v>#REF!</v>
      </c>
      <c r="ET145" s="31">
        <f t="shared" ref="ET145:ET208" si="329">BT145/(BT145+BR145)</f>
        <v>0.54855082995133453</v>
      </c>
      <c r="EU145" s="31" t="e">
        <f>(5573.8+587.9*#REF!-61*#REF!^2)/(5.3-0.633*LN(ET145)-3.97*EF145+0.06*EG145+24.7*BU145^2+0.081*P145+0.156*#REF!)</f>
        <v>#REF!</v>
      </c>
    </row>
    <row r="146" spans="4:151">
      <c r="D146">
        <v>48.64</v>
      </c>
      <c r="E146">
        <v>1.1599999999999999</v>
      </c>
      <c r="F146">
        <v>14.32</v>
      </c>
      <c r="G146">
        <v>9.19</v>
      </c>
      <c r="H146">
        <v>0</v>
      </c>
      <c r="I146">
        <v>13.49</v>
      </c>
      <c r="J146">
        <v>10.19</v>
      </c>
      <c r="K146">
        <v>2.65</v>
      </c>
      <c r="L146">
        <v>0.21</v>
      </c>
      <c r="M146" s="30">
        <v>0</v>
      </c>
      <c r="N146">
        <v>0.15</v>
      </c>
      <c r="O146">
        <v>0</v>
      </c>
      <c r="P146">
        <v>0</v>
      </c>
      <c r="S146">
        <v>53.22</v>
      </c>
      <c r="T146">
        <v>7.0000000000000007E-2</v>
      </c>
      <c r="U146">
        <v>5.28</v>
      </c>
      <c r="V146">
        <v>5.13</v>
      </c>
      <c r="W146">
        <v>0.13</v>
      </c>
      <c r="X146">
        <v>31.79</v>
      </c>
      <c r="Y146">
        <v>2.56</v>
      </c>
      <c r="Z146">
        <v>0.13</v>
      </c>
      <c r="AA146">
        <v>0</v>
      </c>
      <c r="AB146" s="30">
        <v>0</v>
      </c>
      <c r="AC146">
        <v>0.87</v>
      </c>
      <c r="AD146" s="30">
        <v>0</v>
      </c>
      <c r="AF146" s="29">
        <f t="shared" si="225"/>
        <v>0.31637084027457596</v>
      </c>
      <c r="AG146" s="29">
        <f t="shared" si="226"/>
        <v>7.9493632291419369E-2</v>
      </c>
      <c r="AH146" s="7" t="str">
        <f t="shared" si="227"/>
        <v/>
      </c>
      <c r="AI146" s="29" t="str">
        <f t="shared" si="228"/>
        <v/>
      </c>
      <c r="AJ146" s="40" t="e">
        <f t="shared" si="229"/>
        <v>#REF!</v>
      </c>
      <c r="AK146" s="41">
        <f t="shared" ca="1" si="230"/>
        <v>1411.6628018066831</v>
      </c>
      <c r="AL146" s="40">
        <f t="shared" ca="1" si="231"/>
        <v>1396.1211847007644</v>
      </c>
      <c r="AM146" s="94">
        <f t="shared" ca="1" si="232"/>
        <v>1411.6628018066831</v>
      </c>
      <c r="AN146" s="94">
        <f t="shared" ca="1" si="233"/>
        <v>1.7115258887113103</v>
      </c>
      <c r="AO146" s="90">
        <f t="shared" si="234"/>
        <v>1.6836809720670387</v>
      </c>
      <c r="AP146" s="90">
        <f t="shared" si="235"/>
        <v>1.0836826815642457</v>
      </c>
      <c r="AQ146" s="29"/>
      <c r="AR146" s="40" t="e">
        <f t="shared" si="236"/>
        <v>#REF!</v>
      </c>
      <c r="AS146" s="40">
        <f t="shared" ca="1" si="237"/>
        <v>1.7115258887113103</v>
      </c>
      <c r="AT146" s="40">
        <f t="shared" ca="1" si="238"/>
        <v>1.883291898996962</v>
      </c>
      <c r="AU146" s="64"/>
      <c r="AV146" s="126">
        <f t="shared" si="239"/>
        <v>0.23687720798315659</v>
      </c>
      <c r="AW146" s="29"/>
      <c r="AX146" s="29">
        <f t="shared" si="240"/>
        <v>9.051178105797375E-2</v>
      </c>
      <c r="AY146" s="29">
        <f t="shared" si="241"/>
        <v>0.38210422112206627</v>
      </c>
      <c r="AZ146" s="29">
        <f t="shared" si="242"/>
        <v>72.350257490606722</v>
      </c>
      <c r="BA146" s="29">
        <f t="shared" si="243"/>
        <v>91.698851519545954</v>
      </c>
      <c r="BB146" s="29">
        <f t="shared" si="244"/>
        <v>0.80952927803103314</v>
      </c>
      <c r="BC146" s="29">
        <f t="shared" si="245"/>
        <v>1.4522000831259357E-2</v>
      </c>
      <c r="BD146" s="29">
        <f t="shared" si="246"/>
        <v>0.28089171349829839</v>
      </c>
      <c r="BE146" s="29">
        <f t="shared" si="247"/>
        <v>0.12791176732585069</v>
      </c>
      <c r="BF146" s="29">
        <f t="shared" si="248"/>
        <v>0</v>
      </c>
      <c r="BG146" s="29">
        <f t="shared" si="249"/>
        <v>0.33470291084844334</v>
      </c>
      <c r="BH146" s="29">
        <f t="shared" si="250"/>
        <v>0.18171313220655735</v>
      </c>
      <c r="BI146" s="29">
        <f t="shared" si="251"/>
        <v>8.5512972963379466E-2</v>
      </c>
      <c r="BJ146" s="29">
        <f t="shared" si="252"/>
        <v>4.458788058940932E-3</v>
      </c>
      <c r="BK146" s="29">
        <f t="shared" si="253"/>
        <v>0</v>
      </c>
      <c r="BL146" s="29">
        <f t="shared" si="254"/>
        <v>1.9737075833792766E-3</v>
      </c>
      <c r="BM146" s="29">
        <f t="shared" si="255"/>
        <v>0</v>
      </c>
      <c r="BN146" s="29">
        <f t="shared" si="256"/>
        <v>1.8412162713471418</v>
      </c>
      <c r="BO146" s="29">
        <f t="shared" si="257"/>
        <v>0.43967093416936515</v>
      </c>
      <c r="BP146" s="29">
        <f t="shared" si="258"/>
        <v>7.8871781969611903E-3</v>
      </c>
      <c r="BQ146" s="29">
        <f t="shared" si="259"/>
        <v>0.15255769670815561</v>
      </c>
      <c r="BR146" s="29">
        <f t="shared" si="260"/>
        <v>6.9471343109662478E-2</v>
      </c>
      <c r="BS146" s="29">
        <f t="shared" si="261"/>
        <v>0</v>
      </c>
      <c r="BT146" s="29">
        <f t="shared" si="262"/>
        <v>0.18178359384340823</v>
      </c>
      <c r="BU146" s="29">
        <f t="shared" si="263"/>
        <v>9.8691900041490171E-2</v>
      </c>
      <c r="BV146" s="29">
        <f t="shared" si="264"/>
        <v>4.6443741723406103E-2</v>
      </c>
      <c r="BW146" s="29">
        <f t="shared" si="265"/>
        <v>2.4216536255562316E-3</v>
      </c>
      <c r="BX146" s="29">
        <f t="shared" si="266"/>
        <v>0</v>
      </c>
      <c r="BY146" s="29">
        <f t="shared" si="267"/>
        <v>1.0719585819949312E-3</v>
      </c>
      <c r="BZ146" s="29">
        <f t="shared" si="268"/>
        <v>0</v>
      </c>
      <c r="CA146" s="29">
        <f t="shared" si="269"/>
        <v>1.0000000000000002</v>
      </c>
      <c r="CB146" s="29">
        <f t="shared" si="270"/>
        <v>0.88575551350352755</v>
      </c>
      <c r="CC146" s="29">
        <f t="shared" si="271"/>
        <v>8.7632763636909933E-4</v>
      </c>
      <c r="CD146" s="29">
        <f t="shared" si="272"/>
        <v>5.1784505840468419E-2</v>
      </c>
      <c r="CE146" s="29">
        <f t="shared" si="273"/>
        <v>7.1402324959914484E-2</v>
      </c>
      <c r="CF146" s="29">
        <f t="shared" si="274"/>
        <v>1.8325991189427314E-3</v>
      </c>
      <c r="CG146" s="29">
        <f t="shared" si="275"/>
        <v>0.78874763053165409</v>
      </c>
      <c r="CH146" s="29">
        <f t="shared" si="276"/>
        <v>4.5651189249144936E-2</v>
      </c>
      <c r="CI146" s="29">
        <f t="shared" si="277"/>
        <v>2.0974880160828926E-3</v>
      </c>
      <c r="CJ146" s="29">
        <f t="shared" si="278"/>
        <v>0</v>
      </c>
      <c r="CK146" s="29">
        <f t="shared" si="279"/>
        <v>0</v>
      </c>
      <c r="CL146" s="29">
        <f t="shared" si="280"/>
        <v>5.7237519917999026E-3</v>
      </c>
      <c r="CM146" s="29">
        <f t="shared" si="281"/>
        <v>1.853871330847904</v>
      </c>
      <c r="CN146" s="29"/>
      <c r="CO146" s="29">
        <f t="shared" si="282"/>
        <v>0.86159084218365156</v>
      </c>
      <c r="CP146" s="29"/>
      <c r="CQ146" s="29">
        <f t="shared" si="283"/>
        <v>1.7715110270070551</v>
      </c>
      <c r="CR146" s="29">
        <f t="shared" si="284"/>
        <v>1.7526552727381987E-3</v>
      </c>
      <c r="CS146" s="29">
        <f t="shared" si="285"/>
        <v>0.15535351752140525</v>
      </c>
      <c r="CT146" s="29">
        <f t="shared" si="286"/>
        <v>7.1402324959914484E-2</v>
      </c>
      <c r="CU146" s="29">
        <f t="shared" si="287"/>
        <v>1.8325991189427314E-3</v>
      </c>
      <c r="CV146" s="29">
        <f t="shared" si="288"/>
        <v>0.78874763053165409</v>
      </c>
      <c r="CW146" s="29">
        <f t="shared" si="289"/>
        <v>4.5651189249144936E-2</v>
      </c>
      <c r="CX146" s="29">
        <f t="shared" si="290"/>
        <v>2.0974880160828926E-3</v>
      </c>
      <c r="CY146" s="29">
        <f t="shared" si="291"/>
        <v>0</v>
      </c>
      <c r="CZ146" s="29">
        <f t="shared" si="292"/>
        <v>0</v>
      </c>
      <c r="DA146" s="29">
        <f t="shared" si="293"/>
        <v>1.7171255975399709E-2</v>
      </c>
      <c r="DB146" s="29">
        <f t="shared" si="294"/>
        <v>2.8555196876523379</v>
      </c>
      <c r="DC146" s="29">
        <f t="shared" si="295"/>
        <v>2.1011937077320217</v>
      </c>
      <c r="DD146" s="29">
        <f t="shared" si="296"/>
        <v>1.8611439115625579</v>
      </c>
      <c r="DE146" s="29">
        <f t="shared" si="297"/>
        <v>1.8413341154504268E-3</v>
      </c>
      <c r="DF146" s="29">
        <f t="shared" si="298"/>
        <v>0.21761855566000873</v>
      </c>
      <c r="DG146" s="29">
        <f t="shared" si="299"/>
        <v>1.8629852456780083</v>
      </c>
      <c r="DH146" s="29">
        <f t="shared" si="300"/>
        <v>0.13885608843744213</v>
      </c>
      <c r="DI146" s="29">
        <f t="shared" si="301"/>
        <v>7.8762467222566607E-2</v>
      </c>
      <c r="DJ146" s="29">
        <f t="shared" si="302"/>
        <v>0.15003011592320939</v>
      </c>
      <c r="DK146" s="29">
        <f t="shared" si="303"/>
        <v>3.8506457375177142E-3</v>
      </c>
      <c r="DL146" s="29">
        <f t="shared" si="304"/>
        <v>1.6573115582616531</v>
      </c>
      <c r="DM146" s="29">
        <f t="shared" si="305"/>
        <v>9.5921991600787057E-2</v>
      </c>
      <c r="DN146" s="29">
        <f t="shared" si="306"/>
        <v>8.814457242873391E-3</v>
      </c>
      <c r="DO146" s="29">
        <f t="shared" si="307"/>
        <v>0</v>
      </c>
      <c r="DP146" s="29">
        <f t="shared" si="308"/>
        <v>0</v>
      </c>
      <c r="DQ146" s="29">
        <f t="shared" si="309"/>
        <v>2.4053423339577162E-2</v>
      </c>
      <c r="DR146" s="31">
        <f t="shared" si="310"/>
        <v>4.0205859934436354</v>
      </c>
      <c r="DS146" s="29"/>
      <c r="DT146" s="29">
        <f t="shared" si="311"/>
        <v>8.814457242873391E-3</v>
      </c>
      <c r="DU146" s="29">
        <f t="shared" si="312"/>
        <v>1.8413341154504268E-3</v>
      </c>
      <c r="DV146" s="29">
        <f t="shared" si="313"/>
        <v>2.4053423339577162E-2</v>
      </c>
      <c r="DW146" s="31">
        <f t="shared" si="314"/>
        <v>4.5894586640116058E-2</v>
      </c>
      <c r="DX146" s="29">
        <f t="shared" si="315"/>
        <v>9.5921991600787057E-2</v>
      </c>
      <c r="DY146" s="29">
        <f t="shared" si="316"/>
        <v>0.83376720378301339</v>
      </c>
      <c r="DZ146" s="29">
        <f t="shared" si="317"/>
        <v>1.0102929967218175</v>
      </c>
      <c r="EA146" s="29">
        <f t="shared" si="318"/>
        <v>4.2242307102463386</v>
      </c>
      <c r="EB146" s="29">
        <f t="shared" si="319"/>
        <v>2.8820326028337457</v>
      </c>
      <c r="EC146" s="29"/>
      <c r="ED146" s="29"/>
      <c r="EE146" s="29">
        <f t="shared" si="320"/>
        <v>0.43967093416936515</v>
      </c>
      <c r="EF146" s="29">
        <f t="shared" si="321"/>
        <v>0.34994683699456086</v>
      </c>
      <c r="EG146" s="29">
        <f t="shared" si="322"/>
        <v>-0.6347929482038891</v>
      </c>
      <c r="EH146" s="29">
        <f t="shared" si="323"/>
        <v>2.4119198433710398</v>
      </c>
      <c r="EI146" s="29" t="e">
        <f>125.9*1000/8.3144+(#REF!*10^9-10^5)*6.5*(10^-6)/8.3144</f>
        <v>#REF!</v>
      </c>
      <c r="EJ146" s="29">
        <f t="shared" si="324"/>
        <v>9.8509452172488725</v>
      </c>
      <c r="EK146" s="29" t="e">
        <f t="shared" si="325"/>
        <v>#REF!</v>
      </c>
      <c r="EL146" s="29" t="e">
        <f>#REF!</f>
        <v>#REF!</v>
      </c>
      <c r="EM146" s="29" t="e">
        <f>1/(0.000407-0.0000329*#REF!+0.00001202*P146+0.000056662*EA146-0.000306214*BT146-0.0006176*BW146+0.00018946*BT146/(BT146+BR146)+0.00025746*DJ146)</f>
        <v>#REF!</v>
      </c>
      <c r="EN146" s="29"/>
      <c r="EO146" s="29" t="e">
        <f t="shared" si="326"/>
        <v>#REF!</v>
      </c>
      <c r="EP146" s="29" t="e">
        <f>#REF!</f>
        <v>#REF!</v>
      </c>
      <c r="EQ146" s="31" t="e">
        <f t="shared" si="327"/>
        <v>#REF!</v>
      </c>
      <c r="ER146" s="31" t="e">
        <f>2064.1+31.52*DF146-12.28*DM146-289.6*DQ146+1.544*LN(DQ146)-177.24*(DF146-0.17145)^2-371.87*(DF146-0.17145)*(DM146-0.07365)+0.321067*#REF!-343.43*LN(#REF!)</f>
        <v>#REF!</v>
      </c>
      <c r="ES146" s="31" t="e">
        <f t="shared" si="328"/>
        <v>#REF!</v>
      </c>
      <c r="ET146" s="31">
        <f t="shared" si="329"/>
        <v>0.72350257490606718</v>
      </c>
      <c r="EU146" s="31" t="e">
        <f>(5573.8+587.9*#REF!-61*#REF!^2)/(5.3-0.633*LN(ET146)-3.97*EF146+0.06*EG146+24.7*BU146^2+0.081*P146+0.156*#REF!)</f>
        <v>#REF!</v>
      </c>
    </row>
    <row r="147" spans="4:151">
      <c r="D147">
        <v>48.52</v>
      </c>
      <c r="E147">
        <v>1.54</v>
      </c>
      <c r="F147">
        <v>17.72</v>
      </c>
      <c r="G147">
        <v>8.67</v>
      </c>
      <c r="H147">
        <v>0</v>
      </c>
      <c r="I147">
        <v>10.37</v>
      </c>
      <c r="J147">
        <v>9.43</v>
      </c>
      <c r="K147">
        <v>3</v>
      </c>
      <c r="L147">
        <v>0.28000000000000003</v>
      </c>
      <c r="M147" s="30">
        <v>0</v>
      </c>
      <c r="N147">
        <v>7.0000000000000007E-2</v>
      </c>
      <c r="O147">
        <v>0</v>
      </c>
      <c r="P147">
        <v>0</v>
      </c>
      <c r="S147">
        <v>53.22</v>
      </c>
      <c r="T147">
        <v>7.0000000000000007E-2</v>
      </c>
      <c r="U147">
        <v>5.28</v>
      </c>
      <c r="V147">
        <v>5.13</v>
      </c>
      <c r="W147">
        <v>0.13</v>
      </c>
      <c r="X147">
        <v>31.79</v>
      </c>
      <c r="Y147">
        <v>2.56</v>
      </c>
      <c r="Z147">
        <v>0.13</v>
      </c>
      <c r="AA147">
        <v>0</v>
      </c>
      <c r="AB147" s="30">
        <v>0</v>
      </c>
      <c r="AC147">
        <v>0.87</v>
      </c>
      <c r="AD147" s="30">
        <v>0</v>
      </c>
      <c r="AF147" s="29">
        <f t="shared" si="225"/>
        <v>0.3152480771833841</v>
      </c>
      <c r="AG147" s="29">
        <f t="shared" si="226"/>
        <v>0.12223510603078339</v>
      </c>
      <c r="AH147" s="7" t="str">
        <f t="shared" si="227"/>
        <v/>
      </c>
      <c r="AI147" s="29" t="str">
        <f t="shared" si="228"/>
        <v/>
      </c>
      <c r="AJ147" s="40" t="e">
        <f t="shared" si="229"/>
        <v>#REF!</v>
      </c>
      <c r="AK147" s="41">
        <f t="shared" ca="1" si="230"/>
        <v>1333.0893127102311</v>
      </c>
      <c r="AL147" s="40">
        <f t="shared" ca="1" si="231"/>
        <v>1316.4941197550261</v>
      </c>
      <c r="AM147" s="94">
        <f t="shared" ca="1" si="232"/>
        <v>1333.0893127102311</v>
      </c>
      <c r="AN147" s="94">
        <f t="shared" ca="1" si="233"/>
        <v>1.2009803005753543</v>
      </c>
      <c r="AO147" s="90">
        <f t="shared" si="234"/>
        <v>1.1397094898419866</v>
      </c>
      <c r="AP147" s="90">
        <f t="shared" si="235"/>
        <v>0.85863747178329564</v>
      </c>
      <c r="AQ147" s="29"/>
      <c r="AR147" s="40" t="e">
        <f t="shared" si="236"/>
        <v>#REF!</v>
      </c>
      <c r="AS147" s="40">
        <f t="shared" ca="1" si="237"/>
        <v>1.2009803005753543</v>
      </c>
      <c r="AT147" s="40">
        <f t="shared" ca="1" si="238"/>
        <v>1.327709335401327</v>
      </c>
      <c r="AU147" s="64"/>
      <c r="AV147" s="126">
        <f t="shared" si="239"/>
        <v>0.19301297115260072</v>
      </c>
      <c r="AW147" s="29"/>
      <c r="AX147" s="29">
        <f t="shared" si="240"/>
        <v>9.051178105797375E-2</v>
      </c>
      <c r="AY147" s="29">
        <f t="shared" si="241"/>
        <v>0.46894144221225914</v>
      </c>
      <c r="AZ147" s="29">
        <f t="shared" si="242"/>
        <v>68.072771409597038</v>
      </c>
      <c r="BA147" s="29">
        <f t="shared" si="243"/>
        <v>91.698851519545954</v>
      </c>
      <c r="BB147" s="29">
        <f t="shared" si="244"/>
        <v>0.80753208408852239</v>
      </c>
      <c r="BC147" s="29">
        <f t="shared" si="245"/>
        <v>1.9279208000120184E-2</v>
      </c>
      <c r="BD147" s="29">
        <f t="shared" si="246"/>
        <v>0.34758388011102281</v>
      </c>
      <c r="BE147" s="29">
        <f t="shared" si="247"/>
        <v>0.12067410475681453</v>
      </c>
      <c r="BF147" s="29">
        <f t="shared" si="248"/>
        <v>0</v>
      </c>
      <c r="BG147" s="29">
        <f t="shared" si="249"/>
        <v>0.25729200782048606</v>
      </c>
      <c r="BH147" s="29">
        <f t="shared" si="250"/>
        <v>0.16816043539821746</v>
      </c>
      <c r="BI147" s="29">
        <f t="shared" si="251"/>
        <v>9.6807139203825818E-2</v>
      </c>
      <c r="BJ147" s="29">
        <f t="shared" si="252"/>
        <v>5.9450507452545763E-3</v>
      </c>
      <c r="BK147" s="29">
        <f t="shared" si="253"/>
        <v>0</v>
      </c>
      <c r="BL147" s="29">
        <f t="shared" si="254"/>
        <v>9.210635389103293E-4</v>
      </c>
      <c r="BM147" s="29">
        <f t="shared" si="255"/>
        <v>0</v>
      </c>
      <c r="BN147" s="29">
        <f t="shared" si="256"/>
        <v>1.824194973663174</v>
      </c>
      <c r="BO147" s="29">
        <f t="shared" si="257"/>
        <v>0.44267860384842178</v>
      </c>
      <c r="BP147" s="29">
        <f t="shared" si="258"/>
        <v>1.0568611512729652E-2</v>
      </c>
      <c r="BQ147" s="29">
        <f t="shared" si="259"/>
        <v>0.19054097019741156</v>
      </c>
      <c r="BR147" s="29">
        <f t="shared" si="260"/>
        <v>6.61519774470644E-2</v>
      </c>
      <c r="BS147" s="29">
        <f t="shared" si="261"/>
        <v>0</v>
      </c>
      <c r="BT147" s="29">
        <f t="shared" si="262"/>
        <v>0.14104413811853503</v>
      </c>
      <c r="BU147" s="29">
        <f t="shared" si="263"/>
        <v>9.2183367362609125E-2</v>
      </c>
      <c r="BV147" s="29">
        <f t="shared" si="264"/>
        <v>5.306841680932109E-2</v>
      </c>
      <c r="BW147" s="29">
        <f t="shared" si="265"/>
        <v>3.2589996305692551E-3</v>
      </c>
      <c r="BX147" s="29">
        <f t="shared" si="266"/>
        <v>0</v>
      </c>
      <c r="BY147" s="29">
        <f t="shared" si="267"/>
        <v>5.0491507333820659E-4</v>
      </c>
      <c r="BZ147" s="29">
        <f t="shared" si="268"/>
        <v>0</v>
      </c>
      <c r="CA147" s="29">
        <f t="shared" si="269"/>
        <v>1</v>
      </c>
      <c r="CB147" s="29">
        <f t="shared" si="270"/>
        <v>0.88575551350352755</v>
      </c>
      <c r="CC147" s="29">
        <f t="shared" si="271"/>
        <v>8.7632763636909933E-4</v>
      </c>
      <c r="CD147" s="29">
        <f t="shared" si="272"/>
        <v>5.1784505840468419E-2</v>
      </c>
      <c r="CE147" s="29">
        <f t="shared" si="273"/>
        <v>7.1402324959914484E-2</v>
      </c>
      <c r="CF147" s="29">
        <f t="shared" si="274"/>
        <v>1.8325991189427314E-3</v>
      </c>
      <c r="CG147" s="29">
        <f t="shared" si="275"/>
        <v>0.78874763053165409</v>
      </c>
      <c r="CH147" s="29">
        <f t="shared" si="276"/>
        <v>4.5651189249144936E-2</v>
      </c>
      <c r="CI147" s="29">
        <f t="shared" si="277"/>
        <v>2.0974880160828926E-3</v>
      </c>
      <c r="CJ147" s="29">
        <f t="shared" si="278"/>
        <v>0</v>
      </c>
      <c r="CK147" s="29">
        <f t="shared" si="279"/>
        <v>0</v>
      </c>
      <c r="CL147" s="29">
        <f t="shared" si="280"/>
        <v>5.7237519917999026E-3</v>
      </c>
      <c r="CM147" s="29">
        <f t="shared" si="281"/>
        <v>1.853871330847904</v>
      </c>
      <c r="CN147" s="29"/>
      <c r="CO147" s="29">
        <f t="shared" si="282"/>
        <v>0.86159084218365156</v>
      </c>
      <c r="CP147" s="29"/>
      <c r="CQ147" s="29">
        <f t="shared" si="283"/>
        <v>1.7715110270070551</v>
      </c>
      <c r="CR147" s="29">
        <f t="shared" si="284"/>
        <v>1.7526552727381987E-3</v>
      </c>
      <c r="CS147" s="29">
        <f t="shared" si="285"/>
        <v>0.15535351752140525</v>
      </c>
      <c r="CT147" s="29">
        <f t="shared" si="286"/>
        <v>7.1402324959914484E-2</v>
      </c>
      <c r="CU147" s="29">
        <f t="shared" si="287"/>
        <v>1.8325991189427314E-3</v>
      </c>
      <c r="CV147" s="29">
        <f t="shared" si="288"/>
        <v>0.78874763053165409</v>
      </c>
      <c r="CW147" s="29">
        <f t="shared" si="289"/>
        <v>4.5651189249144936E-2</v>
      </c>
      <c r="CX147" s="29">
        <f t="shared" si="290"/>
        <v>2.0974880160828926E-3</v>
      </c>
      <c r="CY147" s="29">
        <f t="shared" si="291"/>
        <v>0</v>
      </c>
      <c r="CZ147" s="29">
        <f t="shared" si="292"/>
        <v>0</v>
      </c>
      <c r="DA147" s="29">
        <f t="shared" si="293"/>
        <v>1.7171255975399709E-2</v>
      </c>
      <c r="DB147" s="29">
        <f t="shared" si="294"/>
        <v>2.8555196876523379</v>
      </c>
      <c r="DC147" s="29">
        <f t="shared" si="295"/>
        <v>2.1011937077320217</v>
      </c>
      <c r="DD147" s="29">
        <f t="shared" si="296"/>
        <v>1.8611439115625579</v>
      </c>
      <c r="DE147" s="29">
        <f t="shared" si="297"/>
        <v>1.8413341154504268E-3</v>
      </c>
      <c r="DF147" s="29">
        <f t="shared" si="298"/>
        <v>0.21761855566000873</v>
      </c>
      <c r="DG147" s="29">
        <f t="shared" si="299"/>
        <v>1.8629852456780083</v>
      </c>
      <c r="DH147" s="29">
        <f t="shared" si="300"/>
        <v>0.13885608843744213</v>
      </c>
      <c r="DI147" s="29">
        <f t="shared" si="301"/>
        <v>7.8762467222566607E-2</v>
      </c>
      <c r="DJ147" s="29">
        <f t="shared" si="302"/>
        <v>0.15003011592320939</v>
      </c>
      <c r="DK147" s="29">
        <f t="shared" si="303"/>
        <v>3.8506457375177142E-3</v>
      </c>
      <c r="DL147" s="29">
        <f t="shared" si="304"/>
        <v>1.6573115582616531</v>
      </c>
      <c r="DM147" s="29">
        <f t="shared" si="305"/>
        <v>9.5921991600787057E-2</v>
      </c>
      <c r="DN147" s="29">
        <f t="shared" si="306"/>
        <v>8.814457242873391E-3</v>
      </c>
      <c r="DO147" s="29">
        <f t="shared" si="307"/>
        <v>0</v>
      </c>
      <c r="DP147" s="29">
        <f t="shared" si="308"/>
        <v>0</v>
      </c>
      <c r="DQ147" s="29">
        <f t="shared" si="309"/>
        <v>2.4053423339577162E-2</v>
      </c>
      <c r="DR147" s="31">
        <f t="shared" si="310"/>
        <v>4.0205859934436354</v>
      </c>
      <c r="DS147" s="29"/>
      <c r="DT147" s="29">
        <f t="shared" si="311"/>
        <v>8.814457242873391E-3</v>
      </c>
      <c r="DU147" s="29">
        <f t="shared" si="312"/>
        <v>1.8413341154504268E-3</v>
      </c>
      <c r="DV147" s="29">
        <f t="shared" si="313"/>
        <v>2.4053423339577162E-2</v>
      </c>
      <c r="DW147" s="31">
        <f t="shared" si="314"/>
        <v>4.5894586640116058E-2</v>
      </c>
      <c r="DX147" s="29">
        <f t="shared" si="315"/>
        <v>9.5921991600787057E-2</v>
      </c>
      <c r="DY147" s="29">
        <f t="shared" si="316"/>
        <v>0.83376720378301339</v>
      </c>
      <c r="DZ147" s="29">
        <f t="shared" si="317"/>
        <v>1.0102929967218175</v>
      </c>
      <c r="EA147" s="29">
        <f t="shared" si="318"/>
        <v>4.5962005272477642</v>
      </c>
      <c r="EB147" s="29">
        <f t="shared" si="319"/>
        <v>2.6233687622721442</v>
      </c>
      <c r="EC147" s="29"/>
      <c r="ED147" s="29"/>
      <c r="EE147" s="29">
        <f t="shared" si="320"/>
        <v>0.44267860384842178</v>
      </c>
      <c r="EF147" s="29">
        <f t="shared" si="321"/>
        <v>0.29937948292820854</v>
      </c>
      <c r="EG147" s="29">
        <f t="shared" si="322"/>
        <v>-0.81423590752539798</v>
      </c>
      <c r="EH147" s="29">
        <f t="shared" si="323"/>
        <v>3.0256399824346194</v>
      </c>
      <c r="EI147" s="29" t="e">
        <f>125.9*1000/8.3144+(#REF!*10^9-10^5)*6.5*(10^-6)/8.3144</f>
        <v>#REF!</v>
      </c>
      <c r="EJ147" s="29">
        <f t="shared" si="324"/>
        <v>10.171648739303063</v>
      </c>
      <c r="EK147" s="29" t="e">
        <f t="shared" si="325"/>
        <v>#REF!</v>
      </c>
      <c r="EL147" s="29" t="e">
        <f>#REF!</f>
        <v>#REF!</v>
      </c>
      <c r="EM147" s="29" t="e">
        <f>1/(0.000407-0.0000329*#REF!+0.00001202*P147+0.000056662*EA147-0.000306214*BT147-0.0006176*BW147+0.00018946*BT147/(BT147+BR147)+0.00025746*DJ147)</f>
        <v>#REF!</v>
      </c>
      <c r="EN147" s="29"/>
      <c r="EO147" s="29" t="e">
        <f t="shared" si="326"/>
        <v>#REF!</v>
      </c>
      <c r="EP147" s="29" t="e">
        <f>#REF!</f>
        <v>#REF!</v>
      </c>
      <c r="EQ147" s="31" t="e">
        <f t="shared" si="327"/>
        <v>#REF!</v>
      </c>
      <c r="ER147" s="31" t="e">
        <f>2064.1+31.52*DF147-12.28*DM147-289.6*DQ147+1.544*LN(DQ147)-177.24*(DF147-0.17145)^2-371.87*(DF147-0.17145)*(DM147-0.07365)+0.321067*#REF!-343.43*LN(#REF!)</f>
        <v>#REF!</v>
      </c>
      <c r="ES147" s="31" t="e">
        <f t="shared" si="328"/>
        <v>#REF!</v>
      </c>
      <c r="ET147" s="31">
        <f t="shared" si="329"/>
        <v>0.68072771409597055</v>
      </c>
      <c r="EU147" s="31" t="e">
        <f>(5573.8+587.9*#REF!-61*#REF!^2)/(5.3-0.633*LN(ET147)-3.97*EF147+0.06*EG147+24.7*BU147^2+0.081*P147+0.156*#REF!)</f>
        <v>#REF!</v>
      </c>
    </row>
    <row r="148" spans="4:151">
      <c r="D148">
        <v>49.09</v>
      </c>
      <c r="E148">
        <v>2.1800000000000002</v>
      </c>
      <c r="F148">
        <v>19.3</v>
      </c>
      <c r="G148">
        <v>8.24</v>
      </c>
      <c r="H148">
        <v>0</v>
      </c>
      <c r="I148">
        <v>7.29</v>
      </c>
      <c r="J148">
        <v>5.95</v>
      </c>
      <c r="K148">
        <v>7.04</v>
      </c>
      <c r="L148">
        <v>0.88</v>
      </c>
      <c r="M148" s="30">
        <v>0</v>
      </c>
      <c r="N148">
        <v>0.03</v>
      </c>
      <c r="O148">
        <v>0</v>
      </c>
      <c r="P148">
        <v>0</v>
      </c>
      <c r="S148">
        <v>53.22</v>
      </c>
      <c r="T148">
        <v>7.0000000000000007E-2</v>
      </c>
      <c r="U148">
        <v>5.28</v>
      </c>
      <c r="V148">
        <v>5.13</v>
      </c>
      <c r="W148">
        <v>0.13</v>
      </c>
      <c r="X148">
        <v>31.79</v>
      </c>
      <c r="Y148">
        <v>2.56</v>
      </c>
      <c r="Z148">
        <v>0.13</v>
      </c>
      <c r="AA148">
        <v>0</v>
      </c>
      <c r="AB148" s="30">
        <v>0</v>
      </c>
      <c r="AC148">
        <v>0.87</v>
      </c>
      <c r="AD148" s="30">
        <v>0</v>
      </c>
      <c r="AF148" s="29">
        <f t="shared" si="225"/>
        <v>0.31747231002899279</v>
      </c>
      <c r="AG148" s="29">
        <f t="shared" si="226"/>
        <v>0.17470553351931306</v>
      </c>
      <c r="AH148" s="7" t="str">
        <f t="shared" si="227"/>
        <v/>
      </c>
      <c r="AI148" s="29" t="str">
        <f t="shared" si="228"/>
        <v/>
      </c>
      <c r="AJ148" s="40" t="e">
        <f t="shared" si="229"/>
        <v>#REF!</v>
      </c>
      <c r="AK148" s="41">
        <f t="shared" ca="1" si="230"/>
        <v>1283.2759655134455</v>
      </c>
      <c r="AL148" s="40">
        <f t="shared" ca="1" si="231"/>
        <v>1244.8237643661334</v>
      </c>
      <c r="AM148" s="94">
        <f t="shared" ca="1" si="232"/>
        <v>1283.2759655134455</v>
      </c>
      <c r="AN148" s="94">
        <f t="shared" ca="1" si="233"/>
        <v>1.1886437614890297</v>
      </c>
      <c r="AO148" s="90">
        <f t="shared" si="234"/>
        <v>1.2602235440414509</v>
      </c>
      <c r="AP148" s="90">
        <f t="shared" si="235"/>
        <v>0.78104248704663193</v>
      </c>
      <c r="AQ148" s="29"/>
      <c r="AR148" s="40" t="e">
        <f t="shared" si="236"/>
        <v>#REF!</v>
      </c>
      <c r="AS148" s="40">
        <f t="shared" ca="1" si="237"/>
        <v>1.1886437614890297</v>
      </c>
      <c r="AT148" s="40">
        <f t="shared" ca="1" si="238"/>
        <v>1.0364671200759896</v>
      </c>
      <c r="AU148" s="64"/>
      <c r="AV148" s="126">
        <f t="shared" si="239"/>
        <v>0.14276677650967973</v>
      </c>
      <c r="AW148" s="29"/>
      <c r="AX148" s="29">
        <f t="shared" si="240"/>
        <v>9.051178105797375E-2</v>
      </c>
      <c r="AY148" s="29">
        <f t="shared" si="241"/>
        <v>0.63398350282032856</v>
      </c>
      <c r="AZ148" s="29">
        <f t="shared" si="242"/>
        <v>61.196346010682532</v>
      </c>
      <c r="BA148" s="29">
        <f t="shared" si="243"/>
        <v>91.698851519545954</v>
      </c>
      <c r="BB148" s="29">
        <f t="shared" si="244"/>
        <v>0.81701875531544854</v>
      </c>
      <c r="BC148" s="29">
        <f t="shared" si="245"/>
        <v>2.7291346389780521E-2</v>
      </c>
      <c r="BD148" s="29">
        <f t="shared" si="246"/>
        <v>0.37857612224281834</v>
      </c>
      <c r="BE148" s="29">
        <f t="shared" si="247"/>
        <v>0.11468911455549617</v>
      </c>
      <c r="BF148" s="29">
        <f t="shared" si="248"/>
        <v>0</v>
      </c>
      <c r="BG148" s="29">
        <f t="shared" si="249"/>
        <v>0.18087355226724625</v>
      </c>
      <c r="BH148" s="29">
        <f t="shared" si="250"/>
        <v>0.10610335001266108</v>
      </c>
      <c r="BI148" s="29">
        <f t="shared" si="251"/>
        <v>0.2271740866649779</v>
      </c>
      <c r="BJ148" s="29">
        <f t="shared" si="252"/>
        <v>1.8684445199371524E-2</v>
      </c>
      <c r="BK148" s="29">
        <f t="shared" si="253"/>
        <v>0</v>
      </c>
      <c r="BL148" s="29">
        <f t="shared" si="254"/>
        <v>3.9474151667585536E-4</v>
      </c>
      <c r="BM148" s="29">
        <f t="shared" si="255"/>
        <v>0</v>
      </c>
      <c r="BN148" s="29">
        <f t="shared" si="256"/>
        <v>1.8708055141644762</v>
      </c>
      <c r="BO148" s="29">
        <f t="shared" si="257"/>
        <v>0.43672030530674311</v>
      </c>
      <c r="BP148" s="29">
        <f t="shared" si="258"/>
        <v>1.458801900205493E-2</v>
      </c>
      <c r="BQ148" s="29">
        <f t="shared" si="259"/>
        <v>0.20235995638055135</v>
      </c>
      <c r="BR148" s="29">
        <f t="shared" si="260"/>
        <v>6.1304669933431151E-2</v>
      </c>
      <c r="BS148" s="29">
        <f t="shared" si="261"/>
        <v>0</v>
      </c>
      <c r="BT148" s="29">
        <f t="shared" si="262"/>
        <v>9.6682178290471044E-2</v>
      </c>
      <c r="BU148" s="29">
        <f t="shared" si="263"/>
        <v>5.6715328883370372E-2</v>
      </c>
      <c r="BV148" s="29">
        <f t="shared" si="264"/>
        <v>0.12143116157450312</v>
      </c>
      <c r="BW148" s="29">
        <f t="shared" si="265"/>
        <v>9.987379798651181E-3</v>
      </c>
      <c r="BX148" s="29">
        <f t="shared" si="266"/>
        <v>0</v>
      </c>
      <c r="BY148" s="29">
        <f t="shared" si="267"/>
        <v>2.1100083022374005E-4</v>
      </c>
      <c r="BZ148" s="29">
        <f t="shared" si="268"/>
        <v>0</v>
      </c>
      <c r="CA148" s="29">
        <f t="shared" si="269"/>
        <v>1.0000000000000002</v>
      </c>
      <c r="CB148" s="29">
        <f t="shared" si="270"/>
        <v>0.88575551350352755</v>
      </c>
      <c r="CC148" s="29">
        <f t="shared" si="271"/>
        <v>8.7632763636909933E-4</v>
      </c>
      <c r="CD148" s="29">
        <f t="shared" si="272"/>
        <v>5.1784505840468419E-2</v>
      </c>
      <c r="CE148" s="29">
        <f t="shared" si="273"/>
        <v>7.1402324959914484E-2</v>
      </c>
      <c r="CF148" s="29">
        <f t="shared" si="274"/>
        <v>1.8325991189427314E-3</v>
      </c>
      <c r="CG148" s="29">
        <f t="shared" si="275"/>
        <v>0.78874763053165409</v>
      </c>
      <c r="CH148" s="29">
        <f t="shared" si="276"/>
        <v>4.5651189249144936E-2</v>
      </c>
      <c r="CI148" s="29">
        <f t="shared" si="277"/>
        <v>2.0974880160828926E-3</v>
      </c>
      <c r="CJ148" s="29">
        <f t="shared" si="278"/>
        <v>0</v>
      </c>
      <c r="CK148" s="29">
        <f t="shared" si="279"/>
        <v>0</v>
      </c>
      <c r="CL148" s="29">
        <f t="shared" si="280"/>
        <v>5.7237519917999026E-3</v>
      </c>
      <c r="CM148" s="29">
        <f t="shared" si="281"/>
        <v>1.853871330847904</v>
      </c>
      <c r="CN148" s="29"/>
      <c r="CO148" s="29">
        <f t="shared" si="282"/>
        <v>0.86159084218365156</v>
      </c>
      <c r="CP148" s="29"/>
      <c r="CQ148" s="29">
        <f t="shared" si="283"/>
        <v>1.7715110270070551</v>
      </c>
      <c r="CR148" s="29">
        <f t="shared" si="284"/>
        <v>1.7526552727381987E-3</v>
      </c>
      <c r="CS148" s="29">
        <f t="shared" si="285"/>
        <v>0.15535351752140525</v>
      </c>
      <c r="CT148" s="29">
        <f t="shared" si="286"/>
        <v>7.1402324959914484E-2</v>
      </c>
      <c r="CU148" s="29">
        <f t="shared" si="287"/>
        <v>1.8325991189427314E-3</v>
      </c>
      <c r="CV148" s="29">
        <f t="shared" si="288"/>
        <v>0.78874763053165409</v>
      </c>
      <c r="CW148" s="29">
        <f t="shared" si="289"/>
        <v>4.5651189249144936E-2</v>
      </c>
      <c r="CX148" s="29">
        <f t="shared" si="290"/>
        <v>2.0974880160828926E-3</v>
      </c>
      <c r="CY148" s="29">
        <f t="shared" si="291"/>
        <v>0</v>
      </c>
      <c r="CZ148" s="29">
        <f t="shared" si="292"/>
        <v>0</v>
      </c>
      <c r="DA148" s="29">
        <f t="shared" si="293"/>
        <v>1.7171255975399709E-2</v>
      </c>
      <c r="DB148" s="29">
        <f t="shared" si="294"/>
        <v>2.8555196876523379</v>
      </c>
      <c r="DC148" s="29">
        <f t="shared" si="295"/>
        <v>2.1011937077320217</v>
      </c>
      <c r="DD148" s="29">
        <f t="shared" si="296"/>
        <v>1.8611439115625579</v>
      </c>
      <c r="DE148" s="29">
        <f t="shared" si="297"/>
        <v>1.8413341154504268E-3</v>
      </c>
      <c r="DF148" s="29">
        <f t="shared" si="298"/>
        <v>0.21761855566000873</v>
      </c>
      <c r="DG148" s="29">
        <f t="shared" si="299"/>
        <v>1.8629852456780083</v>
      </c>
      <c r="DH148" s="29">
        <f t="shared" si="300"/>
        <v>0.13885608843744213</v>
      </c>
      <c r="DI148" s="29">
        <f t="shared" si="301"/>
        <v>7.8762467222566607E-2</v>
      </c>
      <c r="DJ148" s="29">
        <f t="shared" si="302"/>
        <v>0.15003011592320939</v>
      </c>
      <c r="DK148" s="29">
        <f t="shared" si="303"/>
        <v>3.8506457375177142E-3</v>
      </c>
      <c r="DL148" s="29">
        <f t="shared" si="304"/>
        <v>1.6573115582616531</v>
      </c>
      <c r="DM148" s="29">
        <f t="shared" si="305"/>
        <v>9.5921991600787057E-2</v>
      </c>
      <c r="DN148" s="29">
        <f t="shared" si="306"/>
        <v>8.814457242873391E-3</v>
      </c>
      <c r="DO148" s="29">
        <f t="shared" si="307"/>
        <v>0</v>
      </c>
      <c r="DP148" s="29">
        <f t="shared" si="308"/>
        <v>0</v>
      </c>
      <c r="DQ148" s="29">
        <f t="shared" si="309"/>
        <v>2.4053423339577162E-2</v>
      </c>
      <c r="DR148" s="31">
        <f t="shared" si="310"/>
        <v>4.0205859934436354</v>
      </c>
      <c r="DS148" s="29"/>
      <c r="DT148" s="29">
        <f t="shared" si="311"/>
        <v>8.814457242873391E-3</v>
      </c>
      <c r="DU148" s="29">
        <f t="shared" si="312"/>
        <v>1.8413341154504268E-3</v>
      </c>
      <c r="DV148" s="29">
        <f t="shared" si="313"/>
        <v>2.4053423339577162E-2</v>
      </c>
      <c r="DW148" s="31">
        <f t="shared" si="314"/>
        <v>4.5894586640116058E-2</v>
      </c>
      <c r="DX148" s="29">
        <f t="shared" si="315"/>
        <v>9.5921991600787057E-2</v>
      </c>
      <c r="DY148" s="29">
        <f t="shared" si="316"/>
        <v>0.83376720378301339</v>
      </c>
      <c r="DZ148" s="29">
        <f t="shared" si="317"/>
        <v>1.0102929967218175</v>
      </c>
      <c r="EA148" s="29">
        <f t="shared" si="318"/>
        <v>5.1656105741122769</v>
      </c>
      <c r="EB148" s="29">
        <f t="shared" si="319"/>
        <v>2.7877121141570296</v>
      </c>
      <c r="EC148" s="29"/>
      <c r="ED148" s="29"/>
      <c r="EE148" s="29">
        <f t="shared" si="320"/>
        <v>0.43672030530674311</v>
      </c>
      <c r="EF148" s="29">
        <f t="shared" si="321"/>
        <v>0.21470217710727257</v>
      </c>
      <c r="EG148" s="29">
        <f t="shared" si="322"/>
        <v>-0.89421079063030506</v>
      </c>
      <c r="EH148" s="29">
        <f t="shared" si="323"/>
        <v>4.2508668124116804</v>
      </c>
      <c r="EI148" s="29" t="e">
        <f>125.9*1000/8.3144+(#REF!*10^9-10^5)*6.5*(10^-6)/8.3144</f>
        <v>#REF!</v>
      </c>
      <c r="EJ148" s="29">
        <f t="shared" si="324"/>
        <v>10.266703996755197</v>
      </c>
      <c r="EK148" s="29" t="e">
        <f t="shared" si="325"/>
        <v>#REF!</v>
      </c>
      <c r="EL148" s="29" t="e">
        <f>#REF!</f>
        <v>#REF!</v>
      </c>
      <c r="EM148" s="29" t="e">
        <f>1/(0.000407-0.0000329*#REF!+0.00001202*P148+0.000056662*EA148-0.000306214*BT148-0.0006176*BW148+0.00018946*BT148/(BT148+BR148)+0.00025746*DJ148)</f>
        <v>#REF!</v>
      </c>
      <c r="EN148" s="29"/>
      <c r="EO148" s="29" t="e">
        <f t="shared" si="326"/>
        <v>#REF!</v>
      </c>
      <c r="EP148" s="29" t="e">
        <f>#REF!</f>
        <v>#REF!</v>
      </c>
      <c r="EQ148" s="31" t="e">
        <f t="shared" si="327"/>
        <v>#REF!</v>
      </c>
      <c r="ER148" s="31" t="e">
        <f>2064.1+31.52*DF148-12.28*DM148-289.6*DQ148+1.544*LN(DQ148)-177.24*(DF148-0.17145)^2-371.87*(DF148-0.17145)*(DM148-0.07365)+0.321067*#REF!-343.43*LN(#REF!)</f>
        <v>#REF!</v>
      </c>
      <c r="ES148" s="31" t="e">
        <f t="shared" si="328"/>
        <v>#REF!</v>
      </c>
      <c r="ET148" s="31">
        <f t="shared" si="329"/>
        <v>0.61196346010682534</v>
      </c>
      <c r="EU148" s="31" t="e">
        <f>(5573.8+587.9*#REF!-61*#REF!^2)/(5.3-0.633*LN(ET148)-3.97*EF148+0.06*EG148+24.7*BU148^2+0.081*P148+0.156*#REF!)</f>
        <v>#REF!</v>
      </c>
    </row>
    <row r="149" spans="4:151">
      <c r="D149">
        <v>48.5</v>
      </c>
      <c r="E149">
        <v>1.72</v>
      </c>
      <c r="F149">
        <v>10.93</v>
      </c>
      <c r="G149">
        <v>11.78</v>
      </c>
      <c r="H149">
        <v>0.09</v>
      </c>
      <c r="I149">
        <v>16.059999999999999</v>
      </c>
      <c r="J149">
        <v>8.5500000000000007</v>
      </c>
      <c r="K149">
        <v>1.59</v>
      </c>
      <c r="L149">
        <v>0.22</v>
      </c>
      <c r="M149" s="30">
        <v>0</v>
      </c>
      <c r="N149">
        <v>0.01</v>
      </c>
      <c r="O149">
        <v>0.23</v>
      </c>
      <c r="P149">
        <v>0</v>
      </c>
      <c r="S149">
        <v>53.22</v>
      </c>
      <c r="T149">
        <v>7.0000000000000007E-2</v>
      </c>
      <c r="U149">
        <v>5.28</v>
      </c>
      <c r="V149">
        <v>5.13</v>
      </c>
      <c r="W149">
        <v>0.13</v>
      </c>
      <c r="X149">
        <v>31.79</v>
      </c>
      <c r="Y149">
        <v>2.56</v>
      </c>
      <c r="Z149">
        <v>0.13</v>
      </c>
      <c r="AA149">
        <v>0</v>
      </c>
      <c r="AB149" s="30">
        <v>0</v>
      </c>
      <c r="AC149">
        <v>0.87</v>
      </c>
      <c r="AD149" s="30">
        <v>0</v>
      </c>
      <c r="AF149" s="29">
        <f t="shared" si="225"/>
        <v>0.31481201105974066</v>
      </c>
      <c r="AG149" s="29">
        <f t="shared" si="226"/>
        <v>9.480977866773263E-2</v>
      </c>
      <c r="AH149" s="7" t="str">
        <f t="shared" si="227"/>
        <v/>
      </c>
      <c r="AI149" s="29" t="str">
        <f t="shared" si="228"/>
        <v/>
      </c>
      <c r="AJ149" s="40" t="e">
        <f t="shared" si="229"/>
        <v>#REF!</v>
      </c>
      <c r="AK149" s="41">
        <f t="shared" ca="1" si="230"/>
        <v>1542.5741299163849</v>
      </c>
      <c r="AL149" s="40">
        <f t="shared" ca="1" si="231"/>
        <v>1482.691208854912</v>
      </c>
      <c r="AM149" s="94">
        <f t="shared" ca="1" si="232"/>
        <v>1542.5741299163849</v>
      </c>
      <c r="AN149" s="94">
        <f t="shared" ca="1" si="233"/>
        <v>2.3463740830785831</v>
      </c>
      <c r="AO149" s="90">
        <f t="shared" si="234"/>
        <v>2.3116741985361391</v>
      </c>
      <c r="AP149" s="90">
        <f t="shared" si="235"/>
        <v>1.4474587374199452</v>
      </c>
      <c r="AQ149" s="29"/>
      <c r="AR149" s="40" t="e">
        <f t="shared" si="236"/>
        <v>#REF!</v>
      </c>
      <c r="AS149" s="40">
        <f t="shared" ca="1" si="237"/>
        <v>2.3463740830785831</v>
      </c>
      <c r="AT149" s="40">
        <f t="shared" ca="1" si="238"/>
        <v>3.0401289940541618</v>
      </c>
      <c r="AU149" s="64"/>
      <c r="AV149" s="126">
        <f t="shared" si="239"/>
        <v>0.22000223239200803</v>
      </c>
      <c r="AW149" s="29"/>
      <c r="AX149" s="29">
        <f t="shared" si="240"/>
        <v>9.051178105797375E-2</v>
      </c>
      <c r="AY149" s="29">
        <f t="shared" si="241"/>
        <v>0.41141301192206337</v>
      </c>
      <c r="AZ149" s="29">
        <f t="shared" si="242"/>
        <v>70.847693851391796</v>
      </c>
      <c r="BA149" s="29">
        <f t="shared" si="243"/>
        <v>91.698851519545954</v>
      </c>
      <c r="BB149" s="29">
        <f t="shared" si="244"/>
        <v>0.80719921843143716</v>
      </c>
      <c r="BC149" s="29">
        <f t="shared" si="245"/>
        <v>2.1532621922212152E-2</v>
      </c>
      <c r="BD149" s="29">
        <f t="shared" si="246"/>
        <v>0.21439570031678779</v>
      </c>
      <c r="BE149" s="29">
        <f t="shared" si="247"/>
        <v>0.16396089435239622</v>
      </c>
      <c r="BF149" s="29">
        <f t="shared" si="248"/>
        <v>1.2687224669603525E-3</v>
      </c>
      <c r="BG149" s="29">
        <f t="shared" si="249"/>
        <v>0.39846766109903631</v>
      </c>
      <c r="BH149" s="29">
        <f t="shared" si="250"/>
        <v>0.15246783909382391</v>
      </c>
      <c r="BI149" s="29">
        <f t="shared" si="251"/>
        <v>5.1307783778027687E-2</v>
      </c>
      <c r="BJ149" s="29">
        <f t="shared" si="252"/>
        <v>4.6711112998428809E-3</v>
      </c>
      <c r="BK149" s="29">
        <f t="shared" si="253"/>
        <v>0</v>
      </c>
      <c r="BL149" s="29">
        <f t="shared" si="254"/>
        <v>1.3158050555861847E-4</v>
      </c>
      <c r="BM149" s="29">
        <f t="shared" si="255"/>
        <v>3.2408744724772257E-3</v>
      </c>
      <c r="BN149" s="29">
        <f t="shared" si="256"/>
        <v>1.8186440077385602</v>
      </c>
      <c r="BO149" s="29">
        <f t="shared" si="257"/>
        <v>0.44384674240626665</v>
      </c>
      <c r="BP149" s="29">
        <f t="shared" si="258"/>
        <v>1.1839932296033816E-2</v>
      </c>
      <c r="BQ149" s="29">
        <f t="shared" si="259"/>
        <v>0.11788766762736796</v>
      </c>
      <c r="BR149" s="29">
        <f t="shared" si="260"/>
        <v>9.0155573963195595E-2</v>
      </c>
      <c r="BS149" s="29">
        <f t="shared" si="261"/>
        <v>6.976200188501862E-4</v>
      </c>
      <c r="BT149" s="29">
        <f t="shared" si="262"/>
        <v>0.21910151706629008</v>
      </c>
      <c r="BU149" s="29">
        <f t="shared" si="263"/>
        <v>8.3836000033571154E-2</v>
      </c>
      <c r="BV149" s="29">
        <f t="shared" si="264"/>
        <v>2.8212109439619069E-2</v>
      </c>
      <c r="BW149" s="29">
        <f t="shared" si="265"/>
        <v>2.5684583018813533E-3</v>
      </c>
      <c r="BX149" s="29">
        <f t="shared" si="266"/>
        <v>0</v>
      </c>
      <c r="BY149" s="29">
        <f t="shared" si="267"/>
        <v>7.2350886154039373E-5</v>
      </c>
      <c r="BZ149" s="29">
        <f t="shared" si="268"/>
        <v>1.7820279607701644E-3</v>
      </c>
      <c r="CA149" s="29">
        <f t="shared" si="269"/>
        <v>1.0000000000000002</v>
      </c>
      <c r="CB149" s="29">
        <f t="shared" si="270"/>
        <v>0.88575551350352755</v>
      </c>
      <c r="CC149" s="29">
        <f t="shared" si="271"/>
        <v>8.7632763636909933E-4</v>
      </c>
      <c r="CD149" s="29">
        <f t="shared" si="272"/>
        <v>5.1784505840468419E-2</v>
      </c>
      <c r="CE149" s="29">
        <f t="shared" si="273"/>
        <v>7.1402324959914484E-2</v>
      </c>
      <c r="CF149" s="29">
        <f t="shared" si="274"/>
        <v>1.8325991189427314E-3</v>
      </c>
      <c r="CG149" s="29">
        <f t="shared" si="275"/>
        <v>0.78874763053165409</v>
      </c>
      <c r="CH149" s="29">
        <f t="shared" si="276"/>
        <v>4.5651189249144936E-2</v>
      </c>
      <c r="CI149" s="29">
        <f t="shared" si="277"/>
        <v>2.0974880160828926E-3</v>
      </c>
      <c r="CJ149" s="29">
        <f t="shared" si="278"/>
        <v>0</v>
      </c>
      <c r="CK149" s="29">
        <f t="shared" si="279"/>
        <v>0</v>
      </c>
      <c r="CL149" s="29">
        <f t="shared" si="280"/>
        <v>5.7237519917999026E-3</v>
      </c>
      <c r="CM149" s="29">
        <f t="shared" si="281"/>
        <v>1.853871330847904</v>
      </c>
      <c r="CN149" s="29"/>
      <c r="CO149" s="29">
        <f t="shared" si="282"/>
        <v>0.86159084218365156</v>
      </c>
      <c r="CP149" s="29"/>
      <c r="CQ149" s="29">
        <f t="shared" si="283"/>
        <v>1.7715110270070551</v>
      </c>
      <c r="CR149" s="29">
        <f t="shared" si="284"/>
        <v>1.7526552727381987E-3</v>
      </c>
      <c r="CS149" s="29">
        <f t="shared" si="285"/>
        <v>0.15535351752140525</v>
      </c>
      <c r="CT149" s="29">
        <f t="shared" si="286"/>
        <v>7.1402324959914484E-2</v>
      </c>
      <c r="CU149" s="29">
        <f t="shared" si="287"/>
        <v>1.8325991189427314E-3</v>
      </c>
      <c r="CV149" s="29">
        <f t="shared" si="288"/>
        <v>0.78874763053165409</v>
      </c>
      <c r="CW149" s="29">
        <f t="shared" si="289"/>
        <v>4.5651189249144936E-2</v>
      </c>
      <c r="CX149" s="29">
        <f t="shared" si="290"/>
        <v>2.0974880160828926E-3</v>
      </c>
      <c r="CY149" s="29">
        <f t="shared" si="291"/>
        <v>0</v>
      </c>
      <c r="CZ149" s="29">
        <f t="shared" si="292"/>
        <v>0</v>
      </c>
      <c r="DA149" s="29">
        <f t="shared" si="293"/>
        <v>1.7171255975399709E-2</v>
      </c>
      <c r="DB149" s="29">
        <f t="shared" si="294"/>
        <v>2.8555196876523379</v>
      </c>
      <c r="DC149" s="29">
        <f t="shared" si="295"/>
        <v>2.1011937077320217</v>
      </c>
      <c r="DD149" s="29">
        <f t="shared" si="296"/>
        <v>1.8611439115625579</v>
      </c>
      <c r="DE149" s="29">
        <f t="shared" si="297"/>
        <v>1.8413341154504268E-3</v>
      </c>
      <c r="DF149" s="29">
        <f t="shared" si="298"/>
        <v>0.21761855566000873</v>
      </c>
      <c r="DG149" s="29">
        <f t="shared" si="299"/>
        <v>1.8629852456780083</v>
      </c>
      <c r="DH149" s="29">
        <f t="shared" si="300"/>
        <v>0.13885608843744213</v>
      </c>
      <c r="DI149" s="29">
        <f t="shared" si="301"/>
        <v>7.8762467222566607E-2</v>
      </c>
      <c r="DJ149" s="29">
        <f t="shared" si="302"/>
        <v>0.15003011592320939</v>
      </c>
      <c r="DK149" s="29">
        <f t="shared" si="303"/>
        <v>3.8506457375177142E-3</v>
      </c>
      <c r="DL149" s="29">
        <f t="shared" si="304"/>
        <v>1.6573115582616531</v>
      </c>
      <c r="DM149" s="29">
        <f t="shared" si="305"/>
        <v>9.5921991600787057E-2</v>
      </c>
      <c r="DN149" s="29">
        <f t="shared" si="306"/>
        <v>8.814457242873391E-3</v>
      </c>
      <c r="DO149" s="29">
        <f t="shared" si="307"/>
        <v>0</v>
      </c>
      <c r="DP149" s="29">
        <f t="shared" si="308"/>
        <v>0</v>
      </c>
      <c r="DQ149" s="29">
        <f t="shared" si="309"/>
        <v>2.4053423339577162E-2</v>
      </c>
      <c r="DR149" s="31">
        <f t="shared" si="310"/>
        <v>4.0205859934436354</v>
      </c>
      <c r="DS149" s="29"/>
      <c r="DT149" s="29">
        <f t="shared" si="311"/>
        <v>8.814457242873391E-3</v>
      </c>
      <c r="DU149" s="29">
        <f t="shared" si="312"/>
        <v>1.8413341154504268E-3</v>
      </c>
      <c r="DV149" s="29">
        <f t="shared" si="313"/>
        <v>2.4053423339577162E-2</v>
      </c>
      <c r="DW149" s="31">
        <f t="shared" si="314"/>
        <v>4.5894586640116058E-2</v>
      </c>
      <c r="DX149" s="29">
        <f t="shared" si="315"/>
        <v>9.5921991600787057E-2</v>
      </c>
      <c r="DY149" s="29">
        <f t="shared" si="316"/>
        <v>0.83376720378301339</v>
      </c>
      <c r="DZ149" s="29">
        <f t="shared" si="317"/>
        <v>1.0102929967218175</v>
      </c>
      <c r="EA149" s="29">
        <f t="shared" si="318"/>
        <v>3.7854090251876831</v>
      </c>
      <c r="EB149" s="29">
        <f t="shared" si="319"/>
        <v>3.1782430838436233</v>
      </c>
      <c r="EC149" s="29"/>
      <c r="ED149" s="29"/>
      <c r="EE149" s="29">
        <f t="shared" si="320"/>
        <v>0.44384674240626665</v>
      </c>
      <c r="EF149" s="29">
        <f t="shared" si="321"/>
        <v>0.39379071108190705</v>
      </c>
      <c r="EG149" s="29">
        <f t="shared" si="322"/>
        <v>-0.52239962298882758</v>
      </c>
      <c r="EH149" s="29">
        <f t="shared" si="323"/>
        <v>1.9898873653444311</v>
      </c>
      <c r="EI149" s="29" t="e">
        <f>125.9*1000/8.3144+(#REF!*10^9-10^5)*6.5*(10^-6)/8.3144</f>
        <v>#REF!</v>
      </c>
      <c r="EJ149" s="29">
        <f t="shared" si="324"/>
        <v>9.5899385326328908</v>
      </c>
      <c r="EK149" s="29" t="e">
        <f t="shared" si="325"/>
        <v>#REF!</v>
      </c>
      <c r="EL149" s="29" t="e">
        <f>#REF!</f>
        <v>#REF!</v>
      </c>
      <c r="EM149" s="29" t="e">
        <f>1/(0.000407-0.0000329*#REF!+0.00001202*P149+0.000056662*EA149-0.000306214*BT149-0.0006176*BW149+0.00018946*BT149/(BT149+BR149)+0.00025746*DJ149)</f>
        <v>#REF!</v>
      </c>
      <c r="EN149" s="29"/>
      <c r="EO149" s="29" t="e">
        <f t="shared" si="326"/>
        <v>#REF!</v>
      </c>
      <c r="EP149" s="29" t="e">
        <f>#REF!</f>
        <v>#REF!</v>
      </c>
      <c r="EQ149" s="31" t="e">
        <f t="shared" si="327"/>
        <v>#REF!</v>
      </c>
      <c r="ER149" s="31" t="e">
        <f>2064.1+31.52*DF149-12.28*DM149-289.6*DQ149+1.544*LN(DQ149)-177.24*(DF149-0.17145)^2-371.87*(DF149-0.17145)*(DM149-0.07365)+0.321067*#REF!-343.43*LN(#REF!)</f>
        <v>#REF!</v>
      </c>
      <c r="ES149" s="31" t="e">
        <f t="shared" si="328"/>
        <v>#REF!</v>
      </c>
      <c r="ET149" s="31">
        <f t="shared" si="329"/>
        <v>0.70847693851391802</v>
      </c>
      <c r="EU149" s="31" t="e">
        <f>(5573.8+587.9*#REF!-61*#REF!^2)/(5.3-0.633*LN(ET149)-3.97*EF149+0.06*EG149+24.7*BU149^2+0.081*P149+0.156*#REF!)</f>
        <v>#REF!</v>
      </c>
    </row>
    <row r="150" spans="4:151">
      <c r="D150">
        <v>45.3</v>
      </c>
      <c r="E150">
        <v>3.6</v>
      </c>
      <c r="F150">
        <v>14.48</v>
      </c>
      <c r="G150">
        <v>13.8</v>
      </c>
      <c r="H150">
        <v>0.15</v>
      </c>
      <c r="I150">
        <v>9.8000000000000007</v>
      </c>
      <c r="J150">
        <v>9</v>
      </c>
      <c r="K150">
        <v>2.8</v>
      </c>
      <c r="L150">
        <v>0.59</v>
      </c>
      <c r="M150" s="30">
        <v>0</v>
      </c>
      <c r="N150">
        <v>0</v>
      </c>
      <c r="O150">
        <v>0.48</v>
      </c>
      <c r="P150">
        <v>0</v>
      </c>
      <c r="S150">
        <v>53.22</v>
      </c>
      <c r="T150">
        <v>7.0000000000000007E-2</v>
      </c>
      <c r="U150">
        <v>5.28</v>
      </c>
      <c r="V150">
        <v>5.13</v>
      </c>
      <c r="W150">
        <v>0.13</v>
      </c>
      <c r="X150">
        <v>31.79</v>
      </c>
      <c r="Y150">
        <v>2.56</v>
      </c>
      <c r="Z150">
        <v>0.13</v>
      </c>
      <c r="AA150">
        <v>0</v>
      </c>
      <c r="AB150" s="30">
        <v>0</v>
      </c>
      <c r="AC150">
        <v>0.87</v>
      </c>
      <c r="AD150" s="30">
        <v>0</v>
      </c>
      <c r="AF150" s="29">
        <f t="shared" si="225"/>
        <v>0.323312888001273</v>
      </c>
      <c r="AG150" s="29">
        <f t="shared" si="226"/>
        <v>0.20871573549228056</v>
      </c>
      <c r="AH150" s="7" t="str">
        <f t="shared" si="227"/>
        <v/>
      </c>
      <c r="AI150" s="29" t="str">
        <f t="shared" si="228"/>
        <v/>
      </c>
      <c r="AJ150" s="40" t="e">
        <f t="shared" si="229"/>
        <v>#REF!</v>
      </c>
      <c r="AK150" s="41">
        <f t="shared" ca="1" si="230"/>
        <v>1430.5734077314949</v>
      </c>
      <c r="AL150" s="40">
        <f t="shared" ca="1" si="231"/>
        <v>1341.694951392144</v>
      </c>
      <c r="AM150" s="94">
        <f t="shared" ca="1" si="232"/>
        <v>1430.5734077314949</v>
      </c>
      <c r="AN150" s="94">
        <f t="shared" ca="1" si="233"/>
        <v>1.6375375289097132</v>
      </c>
      <c r="AO150" s="90">
        <f t="shared" si="234"/>
        <v>1.4058409558011049</v>
      </c>
      <c r="AP150" s="90">
        <f t="shared" si="235"/>
        <v>1.0707226519337016</v>
      </c>
      <c r="AQ150" s="29"/>
      <c r="AR150" s="40" t="e">
        <f t="shared" si="236"/>
        <v>#REF!</v>
      </c>
      <c r="AS150" s="40">
        <f t="shared" ca="1" si="237"/>
        <v>1.6375375289097132</v>
      </c>
      <c r="AT150" s="40">
        <f t="shared" ca="1" si="238"/>
        <v>2.0333583657189629</v>
      </c>
      <c r="AU150" s="64"/>
      <c r="AV150" s="126">
        <f t="shared" si="239"/>
        <v>0.11459715250899245</v>
      </c>
      <c r="AW150" s="29"/>
      <c r="AX150" s="29">
        <f t="shared" si="240"/>
        <v>9.051178105797375E-2</v>
      </c>
      <c r="AY150" s="29">
        <f t="shared" si="241"/>
        <v>0.78982574240552161</v>
      </c>
      <c r="AZ150" s="29">
        <f t="shared" si="242"/>
        <v>55.867433750295881</v>
      </c>
      <c r="BA150" s="29">
        <f t="shared" si="243"/>
        <v>91.698851519545954</v>
      </c>
      <c r="BB150" s="29">
        <f t="shared" si="244"/>
        <v>0.75394071329781653</v>
      </c>
      <c r="BC150" s="29">
        <f t="shared" si="245"/>
        <v>4.5068278441839388E-2</v>
      </c>
      <c r="BD150" s="29">
        <f t="shared" si="246"/>
        <v>0.28403016839772072</v>
      </c>
      <c r="BE150" s="29">
        <f t="shared" si="247"/>
        <v>0.19207642971672903</v>
      </c>
      <c r="BF150" s="29">
        <f t="shared" si="248"/>
        <v>2.1145374449339205E-3</v>
      </c>
      <c r="BG150" s="29">
        <f t="shared" si="249"/>
        <v>0.24314963130576314</v>
      </c>
      <c r="BH150" s="29">
        <f t="shared" si="250"/>
        <v>0.16049246220402516</v>
      </c>
      <c r="BI150" s="29">
        <f t="shared" si="251"/>
        <v>9.0353329923570758E-2</v>
      </c>
      <c r="BJ150" s="29">
        <f t="shared" si="252"/>
        <v>1.2527071213214998E-2</v>
      </c>
      <c r="BK150" s="29">
        <f t="shared" si="253"/>
        <v>0</v>
      </c>
      <c r="BL150" s="29">
        <f t="shared" si="254"/>
        <v>0</v>
      </c>
      <c r="BM150" s="29">
        <f t="shared" si="255"/>
        <v>6.7635641164742093E-3</v>
      </c>
      <c r="BN150" s="29">
        <f t="shared" si="256"/>
        <v>1.7905161860620877</v>
      </c>
      <c r="BO150" s="29">
        <f t="shared" si="257"/>
        <v>0.42107450307722211</v>
      </c>
      <c r="BP150" s="29">
        <f t="shared" si="258"/>
        <v>2.5170550700777974E-2</v>
      </c>
      <c r="BQ150" s="29">
        <f t="shared" si="259"/>
        <v>0.15863032716972697</v>
      </c>
      <c r="BR150" s="29">
        <f t="shared" si="260"/>
        <v>0.10727433307328316</v>
      </c>
      <c r="BS150" s="29">
        <f t="shared" si="261"/>
        <v>1.1809652777194147E-3</v>
      </c>
      <c r="BT150" s="29">
        <f t="shared" si="262"/>
        <v>0.13579862231825238</v>
      </c>
      <c r="BU150" s="29">
        <f t="shared" si="263"/>
        <v>8.9634745250194534E-2</v>
      </c>
      <c r="BV150" s="29">
        <f t="shared" si="264"/>
        <v>5.0462168746034264E-2</v>
      </c>
      <c r="BW150" s="29">
        <f t="shared" si="265"/>
        <v>6.9963462551913573E-3</v>
      </c>
      <c r="BX150" s="29">
        <f t="shared" si="266"/>
        <v>0</v>
      </c>
      <c r="BY150" s="29">
        <f t="shared" si="267"/>
        <v>0</v>
      </c>
      <c r="BZ150" s="29">
        <f t="shared" si="268"/>
        <v>3.7774381315979215E-3</v>
      </c>
      <c r="CA150" s="29">
        <f t="shared" si="269"/>
        <v>1</v>
      </c>
      <c r="CB150" s="29">
        <f t="shared" si="270"/>
        <v>0.88575551350352755</v>
      </c>
      <c r="CC150" s="29">
        <f t="shared" si="271"/>
        <v>8.7632763636909933E-4</v>
      </c>
      <c r="CD150" s="29">
        <f t="shared" si="272"/>
        <v>5.1784505840468419E-2</v>
      </c>
      <c r="CE150" s="29">
        <f t="shared" si="273"/>
        <v>7.1402324959914484E-2</v>
      </c>
      <c r="CF150" s="29">
        <f t="shared" si="274"/>
        <v>1.8325991189427314E-3</v>
      </c>
      <c r="CG150" s="29">
        <f t="shared" si="275"/>
        <v>0.78874763053165409</v>
      </c>
      <c r="CH150" s="29">
        <f t="shared" si="276"/>
        <v>4.5651189249144936E-2</v>
      </c>
      <c r="CI150" s="29">
        <f t="shared" si="277"/>
        <v>2.0974880160828926E-3</v>
      </c>
      <c r="CJ150" s="29">
        <f t="shared" si="278"/>
        <v>0</v>
      </c>
      <c r="CK150" s="29">
        <f t="shared" si="279"/>
        <v>0</v>
      </c>
      <c r="CL150" s="29">
        <f t="shared" si="280"/>
        <v>5.7237519917999026E-3</v>
      </c>
      <c r="CM150" s="29">
        <f t="shared" si="281"/>
        <v>1.853871330847904</v>
      </c>
      <c r="CN150" s="29"/>
      <c r="CO150" s="29">
        <f t="shared" si="282"/>
        <v>0.86159084218365156</v>
      </c>
      <c r="CP150" s="29"/>
      <c r="CQ150" s="29">
        <f t="shared" si="283"/>
        <v>1.7715110270070551</v>
      </c>
      <c r="CR150" s="29">
        <f t="shared" si="284"/>
        <v>1.7526552727381987E-3</v>
      </c>
      <c r="CS150" s="29">
        <f t="shared" si="285"/>
        <v>0.15535351752140525</v>
      </c>
      <c r="CT150" s="29">
        <f t="shared" si="286"/>
        <v>7.1402324959914484E-2</v>
      </c>
      <c r="CU150" s="29">
        <f t="shared" si="287"/>
        <v>1.8325991189427314E-3</v>
      </c>
      <c r="CV150" s="29">
        <f t="shared" si="288"/>
        <v>0.78874763053165409</v>
      </c>
      <c r="CW150" s="29">
        <f t="shared" si="289"/>
        <v>4.5651189249144936E-2</v>
      </c>
      <c r="CX150" s="29">
        <f t="shared" si="290"/>
        <v>2.0974880160828926E-3</v>
      </c>
      <c r="CY150" s="29">
        <f t="shared" si="291"/>
        <v>0</v>
      </c>
      <c r="CZ150" s="29">
        <f t="shared" si="292"/>
        <v>0</v>
      </c>
      <c r="DA150" s="29">
        <f t="shared" si="293"/>
        <v>1.7171255975399709E-2</v>
      </c>
      <c r="DB150" s="29">
        <f t="shared" si="294"/>
        <v>2.8555196876523379</v>
      </c>
      <c r="DC150" s="29">
        <f t="shared" si="295"/>
        <v>2.1011937077320217</v>
      </c>
      <c r="DD150" s="29">
        <f t="shared" si="296"/>
        <v>1.8611439115625579</v>
      </c>
      <c r="DE150" s="29">
        <f t="shared" si="297"/>
        <v>1.8413341154504268E-3</v>
      </c>
      <c r="DF150" s="29">
        <f t="shared" si="298"/>
        <v>0.21761855566000873</v>
      </c>
      <c r="DG150" s="29">
        <f t="shared" si="299"/>
        <v>1.8629852456780083</v>
      </c>
      <c r="DH150" s="29">
        <f t="shared" si="300"/>
        <v>0.13885608843744213</v>
      </c>
      <c r="DI150" s="29">
        <f t="shared" si="301"/>
        <v>7.8762467222566607E-2</v>
      </c>
      <c r="DJ150" s="29">
        <f t="shared" si="302"/>
        <v>0.15003011592320939</v>
      </c>
      <c r="DK150" s="29">
        <f t="shared" si="303"/>
        <v>3.8506457375177142E-3</v>
      </c>
      <c r="DL150" s="29">
        <f t="shared" si="304"/>
        <v>1.6573115582616531</v>
      </c>
      <c r="DM150" s="29">
        <f t="shared" si="305"/>
        <v>9.5921991600787057E-2</v>
      </c>
      <c r="DN150" s="29">
        <f t="shared" si="306"/>
        <v>8.814457242873391E-3</v>
      </c>
      <c r="DO150" s="29">
        <f t="shared" si="307"/>
        <v>0</v>
      </c>
      <c r="DP150" s="29">
        <f t="shared" si="308"/>
        <v>0</v>
      </c>
      <c r="DQ150" s="29">
        <f t="shared" si="309"/>
        <v>2.4053423339577162E-2</v>
      </c>
      <c r="DR150" s="31">
        <f t="shared" si="310"/>
        <v>4.0205859934436354</v>
      </c>
      <c r="DS150" s="29"/>
      <c r="DT150" s="29">
        <f t="shared" si="311"/>
        <v>8.814457242873391E-3</v>
      </c>
      <c r="DU150" s="29">
        <f t="shared" si="312"/>
        <v>1.8413341154504268E-3</v>
      </c>
      <c r="DV150" s="29">
        <f t="shared" si="313"/>
        <v>2.4053423339577162E-2</v>
      </c>
      <c r="DW150" s="31">
        <f t="shared" si="314"/>
        <v>4.5894586640116058E-2</v>
      </c>
      <c r="DX150" s="29">
        <f t="shared" si="315"/>
        <v>9.5921991600787057E-2</v>
      </c>
      <c r="DY150" s="29">
        <f t="shared" si="316"/>
        <v>0.83376720378301339</v>
      </c>
      <c r="DZ150" s="29">
        <f t="shared" si="317"/>
        <v>1.0102929967218175</v>
      </c>
      <c r="EA150" s="29">
        <f t="shared" si="318"/>
        <v>4.3671838129479807</v>
      </c>
      <c r="EB150" s="29">
        <f t="shared" si="319"/>
        <v>2.8754418635370156</v>
      </c>
      <c r="EC150" s="29"/>
      <c r="ED150" s="29"/>
      <c r="EE150" s="29">
        <f t="shared" si="320"/>
        <v>0.42107450307722211</v>
      </c>
      <c r="EF150" s="29">
        <f t="shared" si="321"/>
        <v>0.33388866591944949</v>
      </c>
      <c r="EG150" s="29">
        <f t="shared" si="322"/>
        <v>-0.78298376218222498</v>
      </c>
      <c r="EH150" s="29">
        <f t="shared" si="323"/>
        <v>2.8900702601971009</v>
      </c>
      <c r="EI150" s="29" t="e">
        <f>125.9*1000/8.3144+(#REF!*10^9-10^5)*6.5*(10^-6)/8.3144</f>
        <v>#REF!</v>
      </c>
      <c r="EJ150" s="29">
        <f t="shared" si="324"/>
        <v>10.266904272484517</v>
      </c>
      <c r="EK150" s="29" t="e">
        <f t="shared" si="325"/>
        <v>#REF!</v>
      </c>
      <c r="EL150" s="29" t="e">
        <f>#REF!</f>
        <v>#REF!</v>
      </c>
      <c r="EM150" s="29" t="e">
        <f>1/(0.000407-0.0000329*#REF!+0.00001202*P150+0.000056662*EA150-0.000306214*BT150-0.0006176*BW150+0.00018946*BT150/(BT150+BR150)+0.00025746*DJ150)</f>
        <v>#REF!</v>
      </c>
      <c r="EN150" s="29"/>
      <c r="EO150" s="29" t="e">
        <f t="shared" si="326"/>
        <v>#REF!</v>
      </c>
      <c r="EP150" s="29" t="e">
        <f>#REF!</f>
        <v>#REF!</v>
      </c>
      <c r="EQ150" s="31" t="e">
        <f t="shared" si="327"/>
        <v>#REF!</v>
      </c>
      <c r="ER150" s="31" t="e">
        <f>2064.1+31.52*DF150-12.28*DM150-289.6*DQ150+1.544*LN(DQ150)-177.24*(DF150-0.17145)^2-371.87*(DF150-0.17145)*(DM150-0.07365)+0.321067*#REF!-343.43*LN(#REF!)</f>
        <v>#REF!</v>
      </c>
      <c r="ES150" s="31" t="e">
        <f t="shared" si="328"/>
        <v>#REF!</v>
      </c>
      <c r="ET150" s="31">
        <f t="shared" si="329"/>
        <v>0.55867433750295881</v>
      </c>
      <c r="EU150" s="31" t="e">
        <f>(5573.8+587.9*#REF!-61*#REF!^2)/(5.3-0.633*LN(ET150)-3.97*EF150+0.06*EG150+24.7*BU150^2+0.081*P150+0.156*#REF!)</f>
        <v>#REF!</v>
      </c>
    </row>
    <row r="151" spans="4:151">
      <c r="D151">
        <v>46.91</v>
      </c>
      <c r="E151">
        <v>0.64</v>
      </c>
      <c r="F151">
        <v>12.46</v>
      </c>
      <c r="G151">
        <v>8.86</v>
      </c>
      <c r="H151">
        <v>0.17</v>
      </c>
      <c r="I151">
        <v>18.22</v>
      </c>
      <c r="J151">
        <v>10.86</v>
      </c>
      <c r="K151">
        <v>0.82</v>
      </c>
      <c r="L151">
        <v>0.34</v>
      </c>
      <c r="M151" s="30">
        <v>0</v>
      </c>
      <c r="N151">
        <v>0.43</v>
      </c>
      <c r="O151">
        <v>0</v>
      </c>
      <c r="P151">
        <v>0</v>
      </c>
      <c r="S151">
        <v>53.22</v>
      </c>
      <c r="T151">
        <v>7.0000000000000007E-2</v>
      </c>
      <c r="U151">
        <v>5.28</v>
      </c>
      <c r="V151">
        <v>5.13</v>
      </c>
      <c r="W151">
        <v>0.13</v>
      </c>
      <c r="X151">
        <v>31.79</v>
      </c>
      <c r="Y151">
        <v>2.56</v>
      </c>
      <c r="Z151">
        <v>0.13</v>
      </c>
      <c r="AA151">
        <v>0</v>
      </c>
      <c r="AB151" s="30">
        <v>0</v>
      </c>
      <c r="AC151">
        <v>0.87</v>
      </c>
      <c r="AD151" s="30">
        <v>0</v>
      </c>
      <c r="AF151" s="29">
        <f t="shared" si="225"/>
        <v>0.32244137721132582</v>
      </c>
      <c r="AG151" s="29">
        <f t="shared" si="226"/>
        <v>9.4083675513201848E-3</v>
      </c>
      <c r="AH151" s="7">
        <f t="shared" ca="1" si="227"/>
        <v>21.228709681678708</v>
      </c>
      <c r="AI151" s="29">
        <f t="shared" ca="1" si="228"/>
        <v>1775.7350807229118</v>
      </c>
      <c r="AJ151" s="40" t="e">
        <f t="shared" si="229"/>
        <v>#REF!</v>
      </c>
      <c r="AK151" s="41">
        <f t="shared" ca="1" si="230"/>
        <v>1502.5850807229117</v>
      </c>
      <c r="AL151" s="40">
        <f t="shared" ca="1" si="231"/>
        <v>1500.3138512221435</v>
      </c>
      <c r="AM151" s="94">
        <f t="shared" ca="1" si="232"/>
        <v>1502.5850807229117</v>
      </c>
      <c r="AN151" s="94">
        <f t="shared" ca="1" si="233"/>
        <v>2.122870968167871</v>
      </c>
      <c r="AO151" s="90">
        <f t="shared" si="234"/>
        <v>2.1574721219903692</v>
      </c>
      <c r="AP151" s="90">
        <f t="shared" si="235"/>
        <v>1.2587678972712679</v>
      </c>
      <c r="AQ151" s="29"/>
      <c r="AR151" s="40" t="e">
        <f t="shared" si="236"/>
        <v>#REF!</v>
      </c>
      <c r="AS151" s="40">
        <f t="shared" ca="1" si="237"/>
        <v>2.122870968167871</v>
      </c>
      <c r="AT151" s="40">
        <f t="shared" ca="1" si="238"/>
        <v>2.6584385406348288</v>
      </c>
      <c r="AU151" s="64"/>
      <c r="AV151" s="126">
        <f t="shared" si="239"/>
        <v>0.331849744762646</v>
      </c>
      <c r="AW151" s="29"/>
      <c r="AX151" s="29">
        <f t="shared" si="240"/>
        <v>9.051178105797375E-2</v>
      </c>
      <c r="AY151" s="29">
        <f t="shared" si="241"/>
        <v>0.27274928634557755</v>
      </c>
      <c r="AZ151" s="29">
        <f t="shared" si="242"/>
        <v>78.567387576289633</v>
      </c>
      <c r="BA151" s="29">
        <f t="shared" si="243"/>
        <v>91.698851519545954</v>
      </c>
      <c r="BB151" s="29">
        <f t="shared" si="244"/>
        <v>0.78073639869316935</v>
      </c>
      <c r="BC151" s="29">
        <f t="shared" si="245"/>
        <v>8.0121383896603355E-3</v>
      </c>
      <c r="BD151" s="29">
        <f t="shared" si="246"/>
        <v>0.24440717529251382</v>
      </c>
      <c r="BE151" s="29">
        <f t="shared" si="247"/>
        <v>0.12331863531088544</v>
      </c>
      <c r="BF151" s="29">
        <f t="shared" si="248"/>
        <v>2.3964757709251101E-3</v>
      </c>
      <c r="BG151" s="29">
        <f t="shared" si="249"/>
        <v>0.45205982473377593</v>
      </c>
      <c r="BH151" s="29">
        <f t="shared" si="250"/>
        <v>0.19366090439285702</v>
      </c>
      <c r="BI151" s="29">
        <f t="shared" si="251"/>
        <v>2.6460618049045721E-2</v>
      </c>
      <c r="BJ151" s="29">
        <f t="shared" si="252"/>
        <v>7.2189901906662707E-3</v>
      </c>
      <c r="BK151" s="29">
        <f t="shared" si="253"/>
        <v>0</v>
      </c>
      <c r="BL151" s="29">
        <f t="shared" si="254"/>
        <v>5.6579617390205934E-3</v>
      </c>
      <c r="BM151" s="29">
        <f t="shared" si="255"/>
        <v>0</v>
      </c>
      <c r="BN151" s="29">
        <f t="shared" si="256"/>
        <v>1.8439291225625196</v>
      </c>
      <c r="BO151" s="29">
        <f t="shared" si="257"/>
        <v>0.42340911542639731</v>
      </c>
      <c r="BP151" s="29">
        <f t="shared" si="258"/>
        <v>4.3451444481368232E-3</v>
      </c>
      <c r="BQ151" s="29">
        <f t="shared" si="259"/>
        <v>0.13254694678983087</v>
      </c>
      <c r="BR151" s="29">
        <f t="shared" si="260"/>
        <v>6.687818626103631E-2</v>
      </c>
      <c r="BS151" s="29">
        <f t="shared" si="261"/>
        <v>1.2996572056927617E-3</v>
      </c>
      <c r="BT151" s="29">
        <f t="shared" si="262"/>
        <v>0.24516117197907564</v>
      </c>
      <c r="BU151" s="29">
        <f t="shared" si="263"/>
        <v>0.10502621929617624</v>
      </c>
      <c r="BV151" s="29">
        <f t="shared" si="264"/>
        <v>1.4350127521318845E-2</v>
      </c>
      <c r="BW151" s="29">
        <f t="shared" si="265"/>
        <v>3.9150041627597897E-3</v>
      </c>
      <c r="BX151" s="29">
        <f t="shared" si="266"/>
        <v>0</v>
      </c>
      <c r="BY151" s="29">
        <f t="shared" si="267"/>
        <v>3.0684269095754011E-3</v>
      </c>
      <c r="BZ151" s="29">
        <f t="shared" si="268"/>
        <v>0</v>
      </c>
      <c r="CA151" s="29">
        <f t="shared" si="269"/>
        <v>1</v>
      </c>
      <c r="CB151" s="29">
        <f t="shared" si="270"/>
        <v>0.88575551350352755</v>
      </c>
      <c r="CC151" s="29">
        <f t="shared" si="271"/>
        <v>8.7632763636909933E-4</v>
      </c>
      <c r="CD151" s="29">
        <f t="shared" si="272"/>
        <v>5.1784505840468419E-2</v>
      </c>
      <c r="CE151" s="29">
        <f t="shared" si="273"/>
        <v>7.1402324959914484E-2</v>
      </c>
      <c r="CF151" s="29">
        <f t="shared" si="274"/>
        <v>1.8325991189427314E-3</v>
      </c>
      <c r="CG151" s="29">
        <f t="shared" si="275"/>
        <v>0.78874763053165409</v>
      </c>
      <c r="CH151" s="29">
        <f t="shared" si="276"/>
        <v>4.5651189249144936E-2</v>
      </c>
      <c r="CI151" s="29">
        <f t="shared" si="277"/>
        <v>2.0974880160828926E-3</v>
      </c>
      <c r="CJ151" s="29">
        <f t="shared" si="278"/>
        <v>0</v>
      </c>
      <c r="CK151" s="29">
        <f t="shared" si="279"/>
        <v>0</v>
      </c>
      <c r="CL151" s="29">
        <f t="shared" si="280"/>
        <v>5.7237519917999026E-3</v>
      </c>
      <c r="CM151" s="29">
        <f t="shared" si="281"/>
        <v>1.853871330847904</v>
      </c>
      <c r="CN151" s="29"/>
      <c r="CO151" s="29">
        <f t="shared" si="282"/>
        <v>0.86159084218365156</v>
      </c>
      <c r="CP151" s="29"/>
      <c r="CQ151" s="29">
        <f t="shared" si="283"/>
        <v>1.7715110270070551</v>
      </c>
      <c r="CR151" s="29">
        <f t="shared" si="284"/>
        <v>1.7526552727381987E-3</v>
      </c>
      <c r="CS151" s="29">
        <f t="shared" si="285"/>
        <v>0.15535351752140525</v>
      </c>
      <c r="CT151" s="29">
        <f t="shared" si="286"/>
        <v>7.1402324959914484E-2</v>
      </c>
      <c r="CU151" s="29">
        <f t="shared" si="287"/>
        <v>1.8325991189427314E-3</v>
      </c>
      <c r="CV151" s="29">
        <f t="shared" si="288"/>
        <v>0.78874763053165409</v>
      </c>
      <c r="CW151" s="29">
        <f t="shared" si="289"/>
        <v>4.5651189249144936E-2</v>
      </c>
      <c r="CX151" s="29">
        <f t="shared" si="290"/>
        <v>2.0974880160828926E-3</v>
      </c>
      <c r="CY151" s="29">
        <f t="shared" si="291"/>
        <v>0</v>
      </c>
      <c r="CZ151" s="29">
        <f t="shared" si="292"/>
        <v>0</v>
      </c>
      <c r="DA151" s="29">
        <f t="shared" si="293"/>
        <v>1.7171255975399709E-2</v>
      </c>
      <c r="DB151" s="29">
        <f t="shared" si="294"/>
        <v>2.8555196876523379</v>
      </c>
      <c r="DC151" s="29">
        <f t="shared" si="295"/>
        <v>2.1011937077320217</v>
      </c>
      <c r="DD151" s="29">
        <f t="shared" si="296"/>
        <v>1.8611439115625579</v>
      </c>
      <c r="DE151" s="29">
        <f t="shared" si="297"/>
        <v>1.8413341154504268E-3</v>
      </c>
      <c r="DF151" s="29">
        <f t="shared" si="298"/>
        <v>0.21761855566000873</v>
      </c>
      <c r="DG151" s="29">
        <f t="shared" si="299"/>
        <v>1.8629852456780083</v>
      </c>
      <c r="DH151" s="29">
        <f t="shared" si="300"/>
        <v>0.13885608843744213</v>
      </c>
      <c r="DI151" s="29">
        <f t="shared" si="301"/>
        <v>7.8762467222566607E-2</v>
      </c>
      <c r="DJ151" s="29">
        <f t="shared" si="302"/>
        <v>0.15003011592320939</v>
      </c>
      <c r="DK151" s="29">
        <f t="shared" si="303"/>
        <v>3.8506457375177142E-3</v>
      </c>
      <c r="DL151" s="29">
        <f t="shared" si="304"/>
        <v>1.6573115582616531</v>
      </c>
      <c r="DM151" s="29">
        <f t="shared" si="305"/>
        <v>9.5921991600787057E-2</v>
      </c>
      <c r="DN151" s="29">
        <f t="shared" si="306"/>
        <v>8.814457242873391E-3</v>
      </c>
      <c r="DO151" s="29">
        <f t="shared" si="307"/>
        <v>0</v>
      </c>
      <c r="DP151" s="29">
        <f t="shared" si="308"/>
        <v>0</v>
      </c>
      <c r="DQ151" s="29">
        <f t="shared" si="309"/>
        <v>2.4053423339577162E-2</v>
      </c>
      <c r="DR151" s="31">
        <f t="shared" si="310"/>
        <v>4.0205859934436354</v>
      </c>
      <c r="DS151" s="29"/>
      <c r="DT151" s="29">
        <f t="shared" si="311"/>
        <v>8.814457242873391E-3</v>
      </c>
      <c r="DU151" s="29">
        <f t="shared" si="312"/>
        <v>1.8413341154504268E-3</v>
      </c>
      <c r="DV151" s="29">
        <f t="shared" si="313"/>
        <v>2.4053423339577162E-2</v>
      </c>
      <c r="DW151" s="31">
        <f t="shared" si="314"/>
        <v>4.5894586640116058E-2</v>
      </c>
      <c r="DX151" s="29">
        <f t="shared" si="315"/>
        <v>9.5921991600787057E-2</v>
      </c>
      <c r="DY151" s="29">
        <f t="shared" si="316"/>
        <v>0.83376720378301339</v>
      </c>
      <c r="DZ151" s="29">
        <f t="shared" si="317"/>
        <v>1.0102929967218175</v>
      </c>
      <c r="EA151" s="29">
        <f t="shared" si="318"/>
        <v>3.8579708513560185</v>
      </c>
      <c r="EB151" s="29">
        <f t="shared" si="319"/>
        <v>2.9801146043862055</v>
      </c>
      <c r="EC151" s="29"/>
      <c r="ED151" s="29"/>
      <c r="EE151" s="29">
        <f t="shared" si="320"/>
        <v>0.42340911542639731</v>
      </c>
      <c r="EF151" s="29">
        <f t="shared" si="321"/>
        <v>0.41836523474198095</v>
      </c>
      <c r="EG151" s="29">
        <f t="shared" si="322"/>
        <v>-0.52816088503359748</v>
      </c>
      <c r="EH151" s="29">
        <f t="shared" si="323"/>
        <v>1.8489116506665491</v>
      </c>
      <c r="EI151" s="29" t="e">
        <f>125.9*1000/8.3144+(#REF!*10^9-10^5)*6.5*(10^-6)/8.3144</f>
        <v>#REF!</v>
      </c>
      <c r="EJ151" s="29">
        <f t="shared" si="324"/>
        <v>9.5698085397820183</v>
      </c>
      <c r="EK151" s="29" t="e">
        <f t="shared" si="325"/>
        <v>#REF!</v>
      </c>
      <c r="EL151" s="29" t="e">
        <f>#REF!</f>
        <v>#REF!</v>
      </c>
      <c r="EM151" s="29" t="e">
        <f>1/(0.000407-0.0000329*#REF!+0.00001202*P151+0.000056662*EA151-0.000306214*BT151-0.0006176*BW151+0.00018946*BT151/(BT151+BR151)+0.00025746*DJ151)</f>
        <v>#REF!</v>
      </c>
      <c r="EN151" s="29"/>
      <c r="EO151" s="29" t="e">
        <f t="shared" si="326"/>
        <v>#REF!</v>
      </c>
      <c r="EP151" s="29" t="e">
        <f>#REF!</f>
        <v>#REF!</v>
      </c>
      <c r="EQ151" s="31" t="e">
        <f t="shared" si="327"/>
        <v>#REF!</v>
      </c>
      <c r="ER151" s="31" t="e">
        <f>2064.1+31.52*DF151-12.28*DM151-289.6*DQ151+1.544*LN(DQ151)-177.24*(DF151-0.17145)^2-371.87*(DF151-0.17145)*(DM151-0.07365)+0.321067*#REF!-343.43*LN(#REF!)</f>
        <v>#REF!</v>
      </c>
      <c r="ES151" s="31" t="e">
        <f t="shared" si="328"/>
        <v>#REF!</v>
      </c>
      <c r="ET151" s="31">
        <f t="shared" si="329"/>
        <v>0.78567387576289638</v>
      </c>
      <c r="EU151" s="31" t="e">
        <f>(5573.8+587.9*#REF!-61*#REF!^2)/(5.3-0.633*LN(ET151)-3.97*EF151+0.06*EG151+24.7*BU151^2+0.081*P151+0.156*#REF!)</f>
        <v>#REF!</v>
      </c>
    </row>
    <row r="152" spans="4:151">
      <c r="D152">
        <v>43.6</v>
      </c>
      <c r="E152">
        <v>0.65</v>
      </c>
      <c r="F152">
        <v>15.03</v>
      </c>
      <c r="G152">
        <v>7.74</v>
      </c>
      <c r="H152">
        <v>0.11</v>
      </c>
      <c r="I152">
        <v>12.7</v>
      </c>
      <c r="J152">
        <v>9.84</v>
      </c>
      <c r="K152">
        <v>2.41</v>
      </c>
      <c r="L152">
        <v>0.12</v>
      </c>
      <c r="M152" s="30">
        <v>0</v>
      </c>
      <c r="N152">
        <v>7.0000000000000007E-2</v>
      </c>
      <c r="O152">
        <v>0.21</v>
      </c>
      <c r="P152">
        <v>6.8</v>
      </c>
      <c r="S152">
        <v>53.22</v>
      </c>
      <c r="T152">
        <v>7.0000000000000007E-2</v>
      </c>
      <c r="U152">
        <v>5.28</v>
      </c>
      <c r="V152">
        <v>5.13</v>
      </c>
      <c r="W152">
        <v>0.13</v>
      </c>
      <c r="X152">
        <v>31.79</v>
      </c>
      <c r="Y152">
        <v>2.56</v>
      </c>
      <c r="Z152">
        <v>0.13</v>
      </c>
      <c r="AA152">
        <v>0</v>
      </c>
      <c r="AB152" s="30">
        <v>0</v>
      </c>
      <c r="AC152">
        <v>0.87</v>
      </c>
      <c r="AD152" s="30">
        <v>0</v>
      </c>
      <c r="AF152" s="29">
        <f t="shared" si="225"/>
        <v>0.32233372230787227</v>
      </c>
      <c r="AG152" s="29">
        <f t="shared" si="226"/>
        <v>5.7551027735204263E-2</v>
      </c>
      <c r="AH152" s="7">
        <f t="shared" ca="1" si="227"/>
        <v>14.410621168538036</v>
      </c>
      <c r="AI152" s="29">
        <f t="shared" ca="1" si="228"/>
        <v>1509.763752437188</v>
      </c>
      <c r="AJ152" s="40" t="e">
        <f t="shared" si="229"/>
        <v>#REF!</v>
      </c>
      <c r="AK152" s="41">
        <f t="shared" ca="1" si="230"/>
        <v>1236.6137524371882</v>
      </c>
      <c r="AL152" s="40">
        <f t="shared" ca="1" si="231"/>
        <v>1236.8779112113079</v>
      </c>
      <c r="AM152" s="94">
        <f t="shared" ca="1" si="232"/>
        <v>1236.6137524371882</v>
      </c>
      <c r="AN152" s="94">
        <f t="shared" ca="1" si="233"/>
        <v>1.4410621168538036</v>
      </c>
      <c r="AO152" s="90">
        <f t="shared" si="234"/>
        <v>1.5016408203592815</v>
      </c>
      <c r="AP152" s="90">
        <f t="shared" si="235"/>
        <v>1.0282770459081836</v>
      </c>
      <c r="AQ152" s="29"/>
      <c r="AR152" s="40" t="e">
        <f t="shared" si="236"/>
        <v>#REF!</v>
      </c>
      <c r="AS152" s="40">
        <f t="shared" ca="1" si="237"/>
        <v>1.4410621168538036</v>
      </c>
      <c r="AT152" s="40">
        <f t="shared" ca="1" si="238"/>
        <v>0.81054160609278747</v>
      </c>
      <c r="AU152" s="64"/>
      <c r="AV152" s="126">
        <f t="shared" si="239"/>
        <v>0.26478269457266801</v>
      </c>
      <c r="AW152" s="29"/>
      <c r="AX152" s="29">
        <f t="shared" si="240"/>
        <v>9.051178105797375E-2</v>
      </c>
      <c r="AY152" s="29">
        <f t="shared" si="241"/>
        <v>0.34183420183124291</v>
      </c>
      <c r="AZ152" s="29">
        <f t="shared" si="242"/>
        <v>74.521831388033092</v>
      </c>
      <c r="BA152" s="29">
        <f t="shared" si="243"/>
        <v>91.698851519545954</v>
      </c>
      <c r="BB152" s="29">
        <f t="shared" si="244"/>
        <v>0.72564713244558066</v>
      </c>
      <c r="BC152" s="29">
        <f t="shared" si="245"/>
        <v>8.1373280519987778E-3</v>
      </c>
      <c r="BD152" s="29">
        <f t="shared" si="246"/>
        <v>0.29481860711448493</v>
      </c>
      <c r="BE152" s="29">
        <f t="shared" si="247"/>
        <v>0.10772982362373063</v>
      </c>
      <c r="BF152" s="29">
        <f t="shared" si="248"/>
        <v>1.5506607929515418E-3</v>
      </c>
      <c r="BG152" s="29">
        <f t="shared" si="249"/>
        <v>0.31510207322277467</v>
      </c>
      <c r="BH152" s="29">
        <f t="shared" si="250"/>
        <v>0.17547175867640083</v>
      </c>
      <c r="BI152" s="29">
        <f t="shared" si="251"/>
        <v>7.7768401827073411E-2</v>
      </c>
      <c r="BJ152" s="29">
        <f t="shared" si="252"/>
        <v>2.5478788908233894E-3</v>
      </c>
      <c r="BK152" s="29">
        <f t="shared" si="253"/>
        <v>0</v>
      </c>
      <c r="BL152" s="29">
        <f t="shared" si="254"/>
        <v>9.210635389103293E-4</v>
      </c>
      <c r="BM152" s="29">
        <f t="shared" si="255"/>
        <v>2.9590593009574668E-3</v>
      </c>
      <c r="BN152" s="29">
        <f t="shared" si="256"/>
        <v>1.7126537874856864</v>
      </c>
      <c r="BO152" s="29">
        <f t="shared" si="257"/>
        <v>0.42369750252378158</v>
      </c>
      <c r="BP152" s="29">
        <f t="shared" si="258"/>
        <v>4.7512977295574898E-3</v>
      </c>
      <c r="BQ152" s="29">
        <f t="shared" si="259"/>
        <v>0.1721413920716004</v>
      </c>
      <c r="BR152" s="29">
        <f t="shared" si="260"/>
        <v>6.290227739599763E-2</v>
      </c>
      <c r="BS152" s="29">
        <f t="shared" si="261"/>
        <v>9.0541404473115184E-4</v>
      </c>
      <c r="BT152" s="29">
        <f t="shared" si="262"/>
        <v>0.18398468828038494</v>
      </c>
      <c r="BU152" s="29">
        <f t="shared" si="263"/>
        <v>0.10245605968851854</v>
      </c>
      <c r="BV152" s="29">
        <f t="shared" si="264"/>
        <v>4.5408127664403018E-2</v>
      </c>
      <c r="BW152" s="29">
        <f t="shared" si="265"/>
        <v>1.4876788930960067E-3</v>
      </c>
      <c r="BX152" s="29">
        <f t="shared" si="266"/>
        <v>0</v>
      </c>
      <c r="BY152" s="29">
        <f t="shared" si="267"/>
        <v>5.377990260731708E-4</v>
      </c>
      <c r="BZ152" s="29">
        <f t="shared" si="268"/>
        <v>1.7277626818562109E-3</v>
      </c>
      <c r="CA152" s="29">
        <f t="shared" si="269"/>
        <v>1.0000000000000002</v>
      </c>
      <c r="CB152" s="29">
        <f t="shared" si="270"/>
        <v>0.88575551350352755</v>
      </c>
      <c r="CC152" s="29">
        <f t="shared" si="271"/>
        <v>8.7632763636909933E-4</v>
      </c>
      <c r="CD152" s="29">
        <f t="shared" si="272"/>
        <v>5.1784505840468419E-2</v>
      </c>
      <c r="CE152" s="29">
        <f t="shared" si="273"/>
        <v>7.1402324959914484E-2</v>
      </c>
      <c r="CF152" s="29">
        <f t="shared" si="274"/>
        <v>1.8325991189427314E-3</v>
      </c>
      <c r="CG152" s="29">
        <f t="shared" si="275"/>
        <v>0.78874763053165409</v>
      </c>
      <c r="CH152" s="29">
        <f t="shared" si="276"/>
        <v>4.5651189249144936E-2</v>
      </c>
      <c r="CI152" s="29">
        <f t="shared" si="277"/>
        <v>2.0974880160828926E-3</v>
      </c>
      <c r="CJ152" s="29">
        <f t="shared" si="278"/>
        <v>0</v>
      </c>
      <c r="CK152" s="29">
        <f t="shared" si="279"/>
        <v>0</v>
      </c>
      <c r="CL152" s="29">
        <f t="shared" si="280"/>
        <v>5.7237519917999026E-3</v>
      </c>
      <c r="CM152" s="29">
        <f t="shared" si="281"/>
        <v>1.853871330847904</v>
      </c>
      <c r="CN152" s="29"/>
      <c r="CO152" s="29">
        <f t="shared" si="282"/>
        <v>0.86159084218365156</v>
      </c>
      <c r="CP152" s="29"/>
      <c r="CQ152" s="29">
        <f t="shared" si="283"/>
        <v>1.7715110270070551</v>
      </c>
      <c r="CR152" s="29">
        <f t="shared" si="284"/>
        <v>1.7526552727381987E-3</v>
      </c>
      <c r="CS152" s="29">
        <f t="shared" si="285"/>
        <v>0.15535351752140525</v>
      </c>
      <c r="CT152" s="29">
        <f t="shared" si="286"/>
        <v>7.1402324959914484E-2</v>
      </c>
      <c r="CU152" s="29">
        <f t="shared" si="287"/>
        <v>1.8325991189427314E-3</v>
      </c>
      <c r="CV152" s="29">
        <f t="shared" si="288"/>
        <v>0.78874763053165409</v>
      </c>
      <c r="CW152" s="29">
        <f t="shared" si="289"/>
        <v>4.5651189249144936E-2</v>
      </c>
      <c r="CX152" s="29">
        <f t="shared" si="290"/>
        <v>2.0974880160828926E-3</v>
      </c>
      <c r="CY152" s="29">
        <f t="shared" si="291"/>
        <v>0</v>
      </c>
      <c r="CZ152" s="29">
        <f t="shared" si="292"/>
        <v>0</v>
      </c>
      <c r="DA152" s="29">
        <f t="shared" si="293"/>
        <v>1.7171255975399709E-2</v>
      </c>
      <c r="DB152" s="29">
        <f t="shared" si="294"/>
        <v>2.8555196876523379</v>
      </c>
      <c r="DC152" s="29">
        <f t="shared" si="295"/>
        <v>2.1011937077320217</v>
      </c>
      <c r="DD152" s="29">
        <f t="shared" si="296"/>
        <v>1.8611439115625579</v>
      </c>
      <c r="DE152" s="29">
        <f t="shared" si="297"/>
        <v>1.8413341154504268E-3</v>
      </c>
      <c r="DF152" s="29">
        <f t="shared" si="298"/>
        <v>0.21761855566000873</v>
      </c>
      <c r="DG152" s="29">
        <f t="shared" si="299"/>
        <v>1.8629852456780083</v>
      </c>
      <c r="DH152" s="29">
        <f t="shared" si="300"/>
        <v>0.13885608843744213</v>
      </c>
      <c r="DI152" s="29">
        <f t="shared" si="301"/>
        <v>7.8762467222566607E-2</v>
      </c>
      <c r="DJ152" s="29">
        <f t="shared" si="302"/>
        <v>0.15003011592320939</v>
      </c>
      <c r="DK152" s="29">
        <f t="shared" si="303"/>
        <v>3.8506457375177142E-3</v>
      </c>
      <c r="DL152" s="29">
        <f t="shared" si="304"/>
        <v>1.6573115582616531</v>
      </c>
      <c r="DM152" s="29">
        <f t="shared" si="305"/>
        <v>9.5921991600787057E-2</v>
      </c>
      <c r="DN152" s="29">
        <f t="shared" si="306"/>
        <v>8.814457242873391E-3</v>
      </c>
      <c r="DO152" s="29">
        <f t="shared" si="307"/>
        <v>0</v>
      </c>
      <c r="DP152" s="29">
        <f t="shared" si="308"/>
        <v>0</v>
      </c>
      <c r="DQ152" s="29">
        <f t="shared" si="309"/>
        <v>2.4053423339577162E-2</v>
      </c>
      <c r="DR152" s="31">
        <f t="shared" si="310"/>
        <v>4.0205859934436354</v>
      </c>
      <c r="DS152" s="29"/>
      <c r="DT152" s="29">
        <f t="shared" si="311"/>
        <v>8.814457242873391E-3</v>
      </c>
      <c r="DU152" s="29">
        <f t="shared" si="312"/>
        <v>1.8413341154504268E-3</v>
      </c>
      <c r="DV152" s="29">
        <f t="shared" si="313"/>
        <v>2.4053423339577162E-2</v>
      </c>
      <c r="DW152" s="31">
        <f t="shared" si="314"/>
        <v>4.5894586640116058E-2</v>
      </c>
      <c r="DX152" s="29">
        <f t="shared" si="315"/>
        <v>9.5921991600787057E-2</v>
      </c>
      <c r="DY152" s="29">
        <f t="shared" si="316"/>
        <v>0.83376720378301339</v>
      </c>
      <c r="DZ152" s="29">
        <f t="shared" si="317"/>
        <v>1.0102929967218175</v>
      </c>
      <c r="EA152" s="29">
        <f t="shared" si="318"/>
        <v>4.3259981078621355</v>
      </c>
      <c r="EB152" s="29">
        <f t="shared" si="319"/>
        <v>2.6913696566802816</v>
      </c>
      <c r="EC152" s="29"/>
      <c r="ED152" s="29"/>
      <c r="EE152" s="29">
        <f t="shared" si="320"/>
        <v>0.42369750252378158</v>
      </c>
      <c r="EF152" s="29">
        <f t="shared" si="321"/>
        <v>0.3502484394096323</v>
      </c>
      <c r="EG152" s="29">
        <f t="shared" si="322"/>
        <v>-0.69453350610562281</v>
      </c>
      <c r="EH152" s="29">
        <f t="shared" si="323"/>
        <v>2.4054703282427838</v>
      </c>
      <c r="EI152" s="29" t="e">
        <f>125.9*1000/8.3144+(#REF!*10^9-10^5)*6.5*(10^-6)/8.3144</f>
        <v>#REF!</v>
      </c>
      <c r="EJ152" s="29">
        <f t="shared" si="324"/>
        <v>9.9070535394552657</v>
      </c>
      <c r="EK152" s="29" t="e">
        <f t="shared" si="325"/>
        <v>#REF!</v>
      </c>
      <c r="EL152" s="29" t="e">
        <f>#REF!</f>
        <v>#REF!</v>
      </c>
      <c r="EM152" s="29" t="e">
        <f>1/(0.000407-0.0000329*#REF!+0.00001202*P152+0.000056662*EA152-0.000306214*BT152-0.0006176*BW152+0.00018946*BT152/(BT152+BR152)+0.00025746*DJ152)</f>
        <v>#REF!</v>
      </c>
      <c r="EN152" s="29"/>
      <c r="EO152" s="29" t="e">
        <f t="shared" si="326"/>
        <v>#REF!</v>
      </c>
      <c r="EP152" s="29" t="e">
        <f>#REF!</f>
        <v>#REF!</v>
      </c>
      <c r="EQ152" s="31" t="e">
        <f t="shared" si="327"/>
        <v>#REF!</v>
      </c>
      <c r="ER152" s="31" t="e">
        <f>2064.1+31.52*DF152-12.28*DM152-289.6*DQ152+1.544*LN(DQ152)-177.24*(DF152-0.17145)^2-371.87*(DF152-0.17145)*(DM152-0.07365)+0.321067*#REF!-343.43*LN(#REF!)</f>
        <v>#REF!</v>
      </c>
      <c r="ES152" s="31" t="e">
        <f t="shared" si="328"/>
        <v>#REF!</v>
      </c>
      <c r="ET152" s="31">
        <f t="shared" si="329"/>
        <v>0.74521831388033088</v>
      </c>
      <c r="EU152" s="31" t="e">
        <f>(5573.8+587.9*#REF!-61*#REF!^2)/(5.3-0.633*LN(ET152)-3.97*EF152+0.06*EG152+24.7*BU152^2+0.081*P152+0.156*#REF!)</f>
        <v>#REF!</v>
      </c>
    </row>
    <row r="153" spans="4:151">
      <c r="D153">
        <v>46.2</v>
      </c>
      <c r="E153">
        <v>0.68</v>
      </c>
      <c r="F153">
        <v>18</v>
      </c>
      <c r="G153">
        <v>6.4</v>
      </c>
      <c r="H153">
        <v>0.08</v>
      </c>
      <c r="I153">
        <v>8.48</v>
      </c>
      <c r="J153">
        <v>8.82</v>
      </c>
      <c r="K153">
        <v>3</v>
      </c>
      <c r="L153">
        <v>0.44</v>
      </c>
      <c r="M153" s="30">
        <v>0</v>
      </c>
      <c r="N153">
        <v>0.06</v>
      </c>
      <c r="O153">
        <v>0.22</v>
      </c>
      <c r="P153">
        <v>7.87</v>
      </c>
      <c r="S153">
        <v>53.22</v>
      </c>
      <c r="T153">
        <v>7.0000000000000007E-2</v>
      </c>
      <c r="U153">
        <v>5.28</v>
      </c>
      <c r="V153">
        <v>5.13</v>
      </c>
      <c r="W153">
        <v>0.13</v>
      </c>
      <c r="X153">
        <v>31.79</v>
      </c>
      <c r="Y153">
        <v>2.56</v>
      </c>
      <c r="Z153">
        <v>0.13</v>
      </c>
      <c r="AA153">
        <v>0</v>
      </c>
      <c r="AB153" s="30">
        <v>0</v>
      </c>
      <c r="AC153">
        <v>0.87</v>
      </c>
      <c r="AD153" s="30">
        <v>0</v>
      </c>
      <c r="AF153" s="29">
        <f t="shared" si="225"/>
        <v>0.31149877686118455</v>
      </c>
      <c r="AG153" s="29">
        <f t="shared" si="226"/>
        <v>9.7681538735987949E-2</v>
      </c>
      <c r="AH153" s="7" t="str">
        <f t="shared" si="227"/>
        <v/>
      </c>
      <c r="AI153" s="29" t="str">
        <f t="shared" si="228"/>
        <v/>
      </c>
      <c r="AJ153" s="40" t="e">
        <f t="shared" si="229"/>
        <v>#REF!</v>
      </c>
      <c r="AK153" s="41">
        <f t="shared" ca="1" si="230"/>
        <v>1144.6750780504906</v>
      </c>
      <c r="AL153" s="40">
        <f t="shared" ca="1" si="231"/>
        <v>1129.6640876345257</v>
      </c>
      <c r="AM153" s="94">
        <f t="shared" ca="1" si="232"/>
        <v>1144.6750780504906</v>
      </c>
      <c r="AN153" s="94">
        <f t="shared" ca="1" si="233"/>
        <v>1.0273172452381767</v>
      </c>
      <c r="AO153" s="90">
        <f t="shared" si="234"/>
        <v>0.97392000000000023</v>
      </c>
      <c r="AP153" s="90">
        <f t="shared" si="235"/>
        <v>0.84389333333333327</v>
      </c>
      <c r="AQ153" s="29"/>
      <c r="AR153" s="40" t="e">
        <f t="shared" si="236"/>
        <v>#REF!</v>
      </c>
      <c r="AS153" s="40">
        <f t="shared" ca="1" si="237"/>
        <v>1.0273172452381767</v>
      </c>
      <c r="AT153" s="40">
        <f t="shared" ca="1" si="238"/>
        <v>0.51228041337035768</v>
      </c>
      <c r="AU153" s="64"/>
      <c r="AV153" s="126">
        <f t="shared" si="239"/>
        <v>0.2138172381251966</v>
      </c>
      <c r="AW153" s="29"/>
      <c r="AX153" s="29">
        <f t="shared" si="240"/>
        <v>9.051178105797375E-2</v>
      </c>
      <c r="AY153" s="29">
        <f t="shared" si="241"/>
        <v>0.423313769514581</v>
      </c>
      <c r="AZ153" s="29">
        <f t="shared" si="242"/>
        <v>70.255248526799235</v>
      </c>
      <c r="BA153" s="29">
        <f t="shared" si="243"/>
        <v>91.698851519545954</v>
      </c>
      <c r="BB153" s="29">
        <f t="shared" si="244"/>
        <v>0.76891966786664745</v>
      </c>
      <c r="BC153" s="29">
        <f t="shared" si="245"/>
        <v>8.5128970390141064E-3</v>
      </c>
      <c r="BD153" s="29">
        <f t="shared" si="246"/>
        <v>0.35307617618501191</v>
      </c>
      <c r="BE153" s="29">
        <f t="shared" si="247"/>
        <v>8.9078923926598969E-2</v>
      </c>
      <c r="BF153" s="29">
        <f t="shared" si="248"/>
        <v>1.1277533039647577E-3</v>
      </c>
      <c r="BG153" s="29">
        <f t="shared" si="249"/>
        <v>0.21039886464008892</v>
      </c>
      <c r="BH153" s="29">
        <f t="shared" si="250"/>
        <v>0.15728261295994467</v>
      </c>
      <c r="BI153" s="29">
        <f t="shared" si="251"/>
        <v>9.6807139203825818E-2</v>
      </c>
      <c r="BJ153" s="29">
        <f t="shared" si="252"/>
        <v>9.3422225996857618E-3</v>
      </c>
      <c r="BK153" s="29">
        <f t="shared" si="253"/>
        <v>0</v>
      </c>
      <c r="BL153" s="29">
        <f t="shared" si="254"/>
        <v>7.8948303335171072E-4</v>
      </c>
      <c r="BM153" s="29">
        <f t="shared" si="255"/>
        <v>3.0999668867173463E-3</v>
      </c>
      <c r="BN153" s="29">
        <f t="shared" si="256"/>
        <v>1.6984357076448517</v>
      </c>
      <c r="BO153" s="29">
        <f t="shared" si="257"/>
        <v>0.45272226932444531</v>
      </c>
      <c r="BP153" s="29">
        <f t="shared" si="258"/>
        <v>5.0121985781955659E-3</v>
      </c>
      <c r="BQ153" s="29">
        <f t="shared" si="259"/>
        <v>0.20788315659861364</v>
      </c>
      <c r="BR153" s="29">
        <f t="shared" si="260"/>
        <v>5.2447627852879347E-2</v>
      </c>
      <c r="BS153" s="29">
        <f t="shared" si="261"/>
        <v>6.6399528630292691E-4</v>
      </c>
      <c r="BT153" s="29">
        <f t="shared" si="262"/>
        <v>0.12387802711227736</v>
      </c>
      <c r="BU153" s="29">
        <f t="shared" si="263"/>
        <v>9.2604396063976857E-2</v>
      </c>
      <c r="BV153" s="29">
        <f t="shared" si="264"/>
        <v>5.6997823802270468E-2</v>
      </c>
      <c r="BW153" s="29">
        <f t="shared" si="265"/>
        <v>5.5004864521131756E-3</v>
      </c>
      <c r="BX153" s="29">
        <f t="shared" si="266"/>
        <v>0</v>
      </c>
      <c r="BY153" s="29">
        <f t="shared" si="267"/>
        <v>4.6482950740976421E-4</v>
      </c>
      <c r="BZ153" s="29">
        <f t="shared" si="268"/>
        <v>1.8251894215153648E-3</v>
      </c>
      <c r="CA153" s="29">
        <f t="shared" si="269"/>
        <v>0.99999999999999978</v>
      </c>
      <c r="CB153" s="29">
        <f t="shared" si="270"/>
        <v>0.88575551350352755</v>
      </c>
      <c r="CC153" s="29">
        <f t="shared" si="271"/>
        <v>8.7632763636909933E-4</v>
      </c>
      <c r="CD153" s="29">
        <f t="shared" si="272"/>
        <v>5.1784505840468419E-2</v>
      </c>
      <c r="CE153" s="29">
        <f t="shared" si="273"/>
        <v>7.1402324959914484E-2</v>
      </c>
      <c r="CF153" s="29">
        <f t="shared" si="274"/>
        <v>1.8325991189427314E-3</v>
      </c>
      <c r="CG153" s="29">
        <f t="shared" si="275"/>
        <v>0.78874763053165409</v>
      </c>
      <c r="CH153" s="29">
        <f t="shared" si="276"/>
        <v>4.5651189249144936E-2</v>
      </c>
      <c r="CI153" s="29">
        <f t="shared" si="277"/>
        <v>2.0974880160828926E-3</v>
      </c>
      <c r="CJ153" s="29">
        <f t="shared" si="278"/>
        <v>0</v>
      </c>
      <c r="CK153" s="29">
        <f t="shared" si="279"/>
        <v>0</v>
      </c>
      <c r="CL153" s="29">
        <f t="shared" si="280"/>
        <v>5.7237519917999026E-3</v>
      </c>
      <c r="CM153" s="29">
        <f t="shared" si="281"/>
        <v>1.853871330847904</v>
      </c>
      <c r="CN153" s="29"/>
      <c r="CO153" s="29">
        <f t="shared" si="282"/>
        <v>0.86159084218365156</v>
      </c>
      <c r="CP153" s="29"/>
      <c r="CQ153" s="29">
        <f t="shared" si="283"/>
        <v>1.7715110270070551</v>
      </c>
      <c r="CR153" s="29">
        <f t="shared" si="284"/>
        <v>1.7526552727381987E-3</v>
      </c>
      <c r="CS153" s="29">
        <f t="shared" si="285"/>
        <v>0.15535351752140525</v>
      </c>
      <c r="CT153" s="29">
        <f t="shared" si="286"/>
        <v>7.1402324959914484E-2</v>
      </c>
      <c r="CU153" s="29">
        <f t="shared" si="287"/>
        <v>1.8325991189427314E-3</v>
      </c>
      <c r="CV153" s="29">
        <f t="shared" si="288"/>
        <v>0.78874763053165409</v>
      </c>
      <c r="CW153" s="29">
        <f t="shared" si="289"/>
        <v>4.5651189249144936E-2</v>
      </c>
      <c r="CX153" s="29">
        <f t="shared" si="290"/>
        <v>2.0974880160828926E-3</v>
      </c>
      <c r="CY153" s="29">
        <f t="shared" si="291"/>
        <v>0</v>
      </c>
      <c r="CZ153" s="29">
        <f t="shared" si="292"/>
        <v>0</v>
      </c>
      <c r="DA153" s="29">
        <f t="shared" si="293"/>
        <v>1.7171255975399709E-2</v>
      </c>
      <c r="DB153" s="29">
        <f t="shared" si="294"/>
        <v>2.8555196876523379</v>
      </c>
      <c r="DC153" s="29">
        <f t="shared" si="295"/>
        <v>2.1011937077320217</v>
      </c>
      <c r="DD153" s="29">
        <f t="shared" si="296"/>
        <v>1.8611439115625579</v>
      </c>
      <c r="DE153" s="29">
        <f t="shared" si="297"/>
        <v>1.8413341154504268E-3</v>
      </c>
      <c r="DF153" s="29">
        <f t="shared" si="298"/>
        <v>0.21761855566000873</v>
      </c>
      <c r="DG153" s="29">
        <f t="shared" si="299"/>
        <v>1.8629852456780083</v>
      </c>
      <c r="DH153" s="29">
        <f t="shared" si="300"/>
        <v>0.13885608843744213</v>
      </c>
      <c r="DI153" s="29">
        <f t="shared" si="301"/>
        <v>7.8762467222566607E-2</v>
      </c>
      <c r="DJ153" s="29">
        <f t="shared" si="302"/>
        <v>0.15003011592320939</v>
      </c>
      <c r="DK153" s="29">
        <f t="shared" si="303"/>
        <v>3.8506457375177142E-3</v>
      </c>
      <c r="DL153" s="29">
        <f t="shared" si="304"/>
        <v>1.6573115582616531</v>
      </c>
      <c r="DM153" s="29">
        <f t="shared" si="305"/>
        <v>9.5921991600787057E-2</v>
      </c>
      <c r="DN153" s="29">
        <f t="shared" si="306"/>
        <v>8.814457242873391E-3</v>
      </c>
      <c r="DO153" s="29">
        <f t="shared" si="307"/>
        <v>0</v>
      </c>
      <c r="DP153" s="29">
        <f t="shared" si="308"/>
        <v>0</v>
      </c>
      <c r="DQ153" s="29">
        <f t="shared" si="309"/>
        <v>2.4053423339577162E-2</v>
      </c>
      <c r="DR153" s="31">
        <f t="shared" si="310"/>
        <v>4.0205859934436354</v>
      </c>
      <c r="DS153" s="29"/>
      <c r="DT153" s="29">
        <f t="shared" si="311"/>
        <v>8.814457242873391E-3</v>
      </c>
      <c r="DU153" s="29">
        <f t="shared" si="312"/>
        <v>1.8413341154504268E-3</v>
      </c>
      <c r="DV153" s="29">
        <f t="shared" si="313"/>
        <v>2.4053423339577162E-2</v>
      </c>
      <c r="DW153" s="31">
        <f t="shared" si="314"/>
        <v>4.5894586640116058E-2</v>
      </c>
      <c r="DX153" s="29">
        <f t="shared" si="315"/>
        <v>9.5921991600787057E-2</v>
      </c>
      <c r="DY153" s="29">
        <f t="shared" si="316"/>
        <v>0.83376720378301339</v>
      </c>
      <c r="DZ153" s="29">
        <f t="shared" si="317"/>
        <v>1.0102929967218175</v>
      </c>
      <c r="EA153" s="29">
        <f t="shared" si="318"/>
        <v>4.8664798618361118</v>
      </c>
      <c r="EB153" s="29">
        <f t="shared" si="319"/>
        <v>2.5842905562784715</v>
      </c>
      <c r="EC153" s="29"/>
      <c r="ED153" s="29"/>
      <c r="EE153" s="29">
        <f t="shared" si="320"/>
        <v>0.45272226932444531</v>
      </c>
      <c r="EF153" s="29">
        <f t="shared" si="321"/>
        <v>0.26959404631543654</v>
      </c>
      <c r="EG153" s="29">
        <f t="shared" si="322"/>
        <v>-0.85083590219068361</v>
      </c>
      <c r="EH153" s="29">
        <f t="shared" si="323"/>
        <v>3.4675271116191064</v>
      </c>
      <c r="EI153" s="29" t="e">
        <f>125.9*1000/8.3144+(#REF!*10^9-10^5)*6.5*(10^-6)/8.3144</f>
        <v>#REF!</v>
      </c>
      <c r="EJ153" s="29">
        <f t="shared" si="324"/>
        <v>10.271297556887921</v>
      </c>
      <c r="EK153" s="29" t="e">
        <f t="shared" si="325"/>
        <v>#REF!</v>
      </c>
      <c r="EL153" s="29" t="e">
        <f>#REF!</f>
        <v>#REF!</v>
      </c>
      <c r="EM153" s="29" t="e">
        <f>1/(0.000407-0.0000329*#REF!+0.00001202*P153+0.000056662*EA153-0.000306214*BT153-0.0006176*BW153+0.00018946*BT153/(BT153+BR153)+0.00025746*DJ153)</f>
        <v>#REF!</v>
      </c>
      <c r="EN153" s="29"/>
      <c r="EO153" s="29" t="e">
        <f t="shared" si="326"/>
        <v>#REF!</v>
      </c>
      <c r="EP153" s="29" t="e">
        <f>#REF!</f>
        <v>#REF!</v>
      </c>
      <c r="EQ153" s="31" t="e">
        <f t="shared" si="327"/>
        <v>#REF!</v>
      </c>
      <c r="ER153" s="31" t="e">
        <f>2064.1+31.52*DF153-12.28*DM153-289.6*DQ153+1.544*LN(DQ153)-177.24*(DF153-0.17145)^2-371.87*(DF153-0.17145)*(DM153-0.07365)+0.321067*#REF!-343.43*LN(#REF!)</f>
        <v>#REF!</v>
      </c>
      <c r="ES153" s="31" t="e">
        <f t="shared" si="328"/>
        <v>#REF!</v>
      </c>
      <c r="ET153" s="31">
        <f t="shared" si="329"/>
        <v>0.7025524852679923</v>
      </c>
      <c r="EU153" s="31" t="e">
        <f>(5573.8+587.9*#REF!-61*#REF!^2)/(5.3-0.633*LN(ET153)-3.97*EF153+0.06*EG153+24.7*BU153^2+0.081*P153+0.156*#REF!)</f>
        <v>#REF!</v>
      </c>
    </row>
    <row r="154" spans="4:151">
      <c r="D154">
        <v>76.84</v>
      </c>
      <c r="E154">
        <v>0.22</v>
      </c>
      <c r="F154">
        <v>11.47</v>
      </c>
      <c r="G154">
        <v>1.1599999999999999</v>
      </c>
      <c r="H154">
        <v>7.0000000000000007E-2</v>
      </c>
      <c r="I154">
        <v>0.14000000000000001</v>
      </c>
      <c r="J154">
        <v>0.67</v>
      </c>
      <c r="K154">
        <v>4.0199999999999996</v>
      </c>
      <c r="L154">
        <v>2.87</v>
      </c>
      <c r="M154" s="30">
        <v>0</v>
      </c>
      <c r="N154">
        <v>0</v>
      </c>
      <c r="O154">
        <v>0</v>
      </c>
      <c r="P154">
        <v>2.5299999999999998</v>
      </c>
      <c r="S154">
        <v>53.22</v>
      </c>
      <c r="T154">
        <v>7.0000000000000007E-2</v>
      </c>
      <c r="U154">
        <v>5.28</v>
      </c>
      <c r="V154">
        <v>5.13</v>
      </c>
      <c r="W154">
        <v>0.13</v>
      </c>
      <c r="X154">
        <v>31.79</v>
      </c>
      <c r="Y154">
        <v>2.56</v>
      </c>
      <c r="Z154">
        <v>0.13</v>
      </c>
      <c r="AA154">
        <v>0</v>
      </c>
      <c r="AB154" s="30">
        <v>0</v>
      </c>
      <c r="AC154">
        <v>0.87</v>
      </c>
      <c r="AD154" s="30">
        <v>0</v>
      </c>
      <c r="AF154" s="29">
        <f t="shared" si="225"/>
        <v>0.20451694664220738</v>
      </c>
      <c r="AG154" s="29">
        <f t="shared" si="226"/>
        <v>0.1850410758956052</v>
      </c>
      <c r="AH154" s="7" t="str">
        <f t="shared" si="227"/>
        <v/>
      </c>
      <c r="AI154" s="29" t="str">
        <f t="shared" si="228"/>
        <v/>
      </c>
      <c r="AJ154" s="40" t="e">
        <f t="shared" si="229"/>
        <v>#REF!</v>
      </c>
      <c r="AK154" s="41">
        <f t="shared" ca="1" si="230"/>
        <v>997.55944517774753</v>
      </c>
      <c r="AL154" s="40">
        <f t="shared" ca="1" si="231"/>
        <v>879.82292197277593</v>
      </c>
      <c r="AM154" s="94">
        <f t="shared" ca="1" si="232"/>
        <v>997.55944517774753</v>
      </c>
      <c r="AN154" s="94">
        <f t="shared" ca="1" si="233"/>
        <v>0.33167100190742788</v>
      </c>
      <c r="AO154" s="90">
        <f t="shared" si="234"/>
        <v>1.3875375492589364</v>
      </c>
      <c r="AP154" s="90">
        <f t="shared" si="235"/>
        <v>1.375113862249346</v>
      </c>
      <c r="AQ154" s="29"/>
      <c r="AR154" s="40" t="e">
        <f t="shared" si="236"/>
        <v>#REF!</v>
      </c>
      <c r="AS154" s="40">
        <f t="shared" ca="1" si="237"/>
        <v>0.33167100190742788</v>
      </c>
      <c r="AT154" s="40">
        <f t="shared" ca="1" si="238"/>
        <v>0.5138287183849608</v>
      </c>
      <c r="AU154" s="64"/>
      <c r="AV154" s="126">
        <f t="shared" si="239"/>
        <v>1.9475870746602165E-2</v>
      </c>
      <c r="AW154" s="29"/>
      <c r="AX154" s="29">
        <f t="shared" si="240"/>
        <v>9.051178105797375E-2</v>
      </c>
      <c r="AY154" s="29">
        <f t="shared" si="241"/>
        <v>4.6473804553136491</v>
      </c>
      <c r="AZ154" s="29">
        <f t="shared" si="242"/>
        <v>17.705003907652664</v>
      </c>
      <c r="BA154" s="29">
        <f t="shared" si="243"/>
        <v>91.698851519545954</v>
      </c>
      <c r="BB154" s="29">
        <f t="shared" si="244"/>
        <v>1.2788698545210646</v>
      </c>
      <c r="BC154" s="29">
        <f t="shared" si="245"/>
        <v>2.7541725714457402E-3</v>
      </c>
      <c r="BD154" s="29">
        <f t="shared" si="246"/>
        <v>0.22498798560233815</v>
      </c>
      <c r="BE154" s="29">
        <f t="shared" si="247"/>
        <v>1.6145554961696063E-2</v>
      </c>
      <c r="BF154" s="29">
        <f t="shared" si="248"/>
        <v>9.8678414096916309E-4</v>
      </c>
      <c r="BG154" s="29">
        <f t="shared" si="249"/>
        <v>3.4735661615109023E-3</v>
      </c>
      <c r="BH154" s="29">
        <f t="shared" si="250"/>
        <v>1.1947772186299652E-2</v>
      </c>
      <c r="BI154" s="29">
        <f t="shared" si="251"/>
        <v>0.12972156653312658</v>
      </c>
      <c r="BJ154" s="29">
        <f t="shared" si="252"/>
        <v>6.0936770138859404E-2</v>
      </c>
      <c r="BK154" s="29">
        <f t="shared" si="253"/>
        <v>0</v>
      </c>
      <c r="BL154" s="29">
        <f t="shared" si="254"/>
        <v>0</v>
      </c>
      <c r="BM154" s="29">
        <f t="shared" si="255"/>
        <v>0</v>
      </c>
      <c r="BN154" s="29">
        <f t="shared" si="256"/>
        <v>1.7298240268173104</v>
      </c>
      <c r="BO154" s="29">
        <f t="shared" si="257"/>
        <v>0.73930633098792553</v>
      </c>
      <c r="BP154" s="29">
        <f t="shared" si="258"/>
        <v>1.5921692199599752E-3</v>
      </c>
      <c r="BQ154" s="29">
        <f t="shared" si="259"/>
        <v>0.13006408866703728</v>
      </c>
      <c r="BR154" s="29">
        <f t="shared" si="260"/>
        <v>9.3336401341367319E-3</v>
      </c>
      <c r="BS154" s="29">
        <f t="shared" si="261"/>
        <v>5.7045348293880479E-4</v>
      </c>
      <c r="BT154" s="29">
        <f t="shared" si="262"/>
        <v>2.0080459674860045E-3</v>
      </c>
      <c r="BU154" s="29">
        <f t="shared" si="263"/>
        <v>6.906929260476433E-3</v>
      </c>
      <c r="BV154" s="29">
        <f t="shared" si="264"/>
        <v>7.4991192469328963E-2</v>
      </c>
      <c r="BW154" s="29">
        <f t="shared" si="265"/>
        <v>3.522714981071022E-2</v>
      </c>
      <c r="BX154" s="29">
        <f t="shared" si="266"/>
        <v>0</v>
      </c>
      <c r="BY154" s="29">
        <f t="shared" si="267"/>
        <v>0</v>
      </c>
      <c r="BZ154" s="29">
        <f t="shared" si="268"/>
        <v>0</v>
      </c>
      <c r="CA154" s="29">
        <f t="shared" si="269"/>
        <v>1</v>
      </c>
      <c r="CB154" s="29">
        <f t="shared" si="270"/>
        <v>0.88575551350352755</v>
      </c>
      <c r="CC154" s="29">
        <f t="shared" si="271"/>
        <v>8.7632763636909933E-4</v>
      </c>
      <c r="CD154" s="29">
        <f t="shared" si="272"/>
        <v>5.1784505840468419E-2</v>
      </c>
      <c r="CE154" s="29">
        <f t="shared" si="273"/>
        <v>7.1402324959914484E-2</v>
      </c>
      <c r="CF154" s="29">
        <f t="shared" si="274"/>
        <v>1.8325991189427314E-3</v>
      </c>
      <c r="CG154" s="29">
        <f t="shared" si="275"/>
        <v>0.78874763053165409</v>
      </c>
      <c r="CH154" s="29">
        <f t="shared" si="276"/>
        <v>4.5651189249144936E-2</v>
      </c>
      <c r="CI154" s="29">
        <f t="shared" si="277"/>
        <v>2.0974880160828926E-3</v>
      </c>
      <c r="CJ154" s="29">
        <f t="shared" si="278"/>
        <v>0</v>
      </c>
      <c r="CK154" s="29">
        <f t="shared" si="279"/>
        <v>0</v>
      </c>
      <c r="CL154" s="29">
        <f t="shared" si="280"/>
        <v>5.7237519917999026E-3</v>
      </c>
      <c r="CM154" s="29">
        <f t="shared" si="281"/>
        <v>1.853871330847904</v>
      </c>
      <c r="CN154" s="29"/>
      <c r="CO154" s="29">
        <f t="shared" si="282"/>
        <v>0.86159084218365156</v>
      </c>
      <c r="CP154" s="29"/>
      <c r="CQ154" s="29">
        <f t="shared" si="283"/>
        <v>1.7715110270070551</v>
      </c>
      <c r="CR154" s="29">
        <f t="shared" si="284"/>
        <v>1.7526552727381987E-3</v>
      </c>
      <c r="CS154" s="29">
        <f t="shared" si="285"/>
        <v>0.15535351752140525</v>
      </c>
      <c r="CT154" s="29">
        <f t="shared" si="286"/>
        <v>7.1402324959914484E-2</v>
      </c>
      <c r="CU154" s="29">
        <f t="shared" si="287"/>
        <v>1.8325991189427314E-3</v>
      </c>
      <c r="CV154" s="29">
        <f t="shared" si="288"/>
        <v>0.78874763053165409</v>
      </c>
      <c r="CW154" s="29">
        <f t="shared" si="289"/>
        <v>4.5651189249144936E-2</v>
      </c>
      <c r="CX154" s="29">
        <f t="shared" si="290"/>
        <v>2.0974880160828926E-3</v>
      </c>
      <c r="CY154" s="29">
        <f t="shared" si="291"/>
        <v>0</v>
      </c>
      <c r="CZ154" s="29">
        <f t="shared" si="292"/>
        <v>0</v>
      </c>
      <c r="DA154" s="29">
        <f t="shared" si="293"/>
        <v>1.7171255975399709E-2</v>
      </c>
      <c r="DB154" s="29">
        <f t="shared" si="294"/>
        <v>2.8555196876523379</v>
      </c>
      <c r="DC154" s="29">
        <f t="shared" si="295"/>
        <v>2.1011937077320217</v>
      </c>
      <c r="DD154" s="29">
        <f t="shared" si="296"/>
        <v>1.8611439115625579</v>
      </c>
      <c r="DE154" s="29">
        <f t="shared" si="297"/>
        <v>1.8413341154504268E-3</v>
      </c>
      <c r="DF154" s="29">
        <f t="shared" si="298"/>
        <v>0.21761855566000873</v>
      </c>
      <c r="DG154" s="29">
        <f t="shared" si="299"/>
        <v>1.8629852456780083</v>
      </c>
      <c r="DH154" s="29">
        <f t="shared" si="300"/>
        <v>0.13885608843744213</v>
      </c>
      <c r="DI154" s="29">
        <f t="shared" si="301"/>
        <v>7.8762467222566607E-2</v>
      </c>
      <c r="DJ154" s="29">
        <f t="shared" si="302"/>
        <v>0.15003011592320939</v>
      </c>
      <c r="DK154" s="29">
        <f t="shared" si="303"/>
        <v>3.8506457375177142E-3</v>
      </c>
      <c r="DL154" s="29">
        <f t="shared" si="304"/>
        <v>1.6573115582616531</v>
      </c>
      <c r="DM154" s="29">
        <f t="shared" si="305"/>
        <v>9.5921991600787057E-2</v>
      </c>
      <c r="DN154" s="29">
        <f t="shared" si="306"/>
        <v>8.814457242873391E-3</v>
      </c>
      <c r="DO154" s="29">
        <f t="shared" si="307"/>
        <v>0</v>
      </c>
      <c r="DP154" s="29">
        <f t="shared" si="308"/>
        <v>0</v>
      </c>
      <c r="DQ154" s="29">
        <f t="shared" si="309"/>
        <v>2.4053423339577162E-2</v>
      </c>
      <c r="DR154" s="31">
        <f t="shared" si="310"/>
        <v>4.0205859934436354</v>
      </c>
      <c r="DS154" s="29"/>
      <c r="DT154" s="29">
        <f t="shared" si="311"/>
        <v>8.814457242873391E-3</v>
      </c>
      <c r="DU154" s="29">
        <f t="shared" si="312"/>
        <v>1.8413341154504268E-3</v>
      </c>
      <c r="DV154" s="29">
        <f t="shared" si="313"/>
        <v>2.4053423339577162E-2</v>
      </c>
      <c r="DW154" s="31">
        <f t="shared" si="314"/>
        <v>4.5894586640116058E-2</v>
      </c>
      <c r="DX154" s="29">
        <f t="shared" si="315"/>
        <v>9.5921991600787057E-2</v>
      </c>
      <c r="DY154" s="29">
        <f t="shared" si="316"/>
        <v>0.83376720378301339</v>
      </c>
      <c r="DZ154" s="29">
        <f t="shared" si="317"/>
        <v>1.0102929967218175</v>
      </c>
      <c r="EA154" s="29">
        <f t="shared" si="318"/>
        <v>9.2826793295703354</v>
      </c>
      <c r="EB154" s="29">
        <f t="shared" si="319"/>
        <v>5.7302880021810605</v>
      </c>
      <c r="EC154" s="29"/>
      <c r="ED154" s="29"/>
      <c r="EE154" s="29">
        <f t="shared" si="320"/>
        <v>0.73930633098792553</v>
      </c>
      <c r="EF154" s="29">
        <f t="shared" si="321"/>
        <v>1.8819068845037975E-2</v>
      </c>
      <c r="EG154" s="29">
        <f t="shared" si="322"/>
        <v>-0.49882913961360764</v>
      </c>
      <c r="EH154" s="29">
        <f t="shared" si="323"/>
        <v>96.59635520432316</v>
      </c>
      <c r="EI154" s="29" t="e">
        <f>125.9*1000/8.3144+(#REF!*10^9-10^5)*6.5*(10^-6)/8.3144</f>
        <v>#REF!</v>
      </c>
      <c r="EJ154" s="29">
        <f t="shared" si="324"/>
        <v>11.249396151112361</v>
      </c>
      <c r="EK154" s="29" t="e">
        <f t="shared" si="325"/>
        <v>#REF!</v>
      </c>
      <c r="EL154" s="29" t="e">
        <f>#REF!</f>
        <v>#REF!</v>
      </c>
      <c r="EM154" s="29" t="e">
        <f>1/(0.000407-0.0000329*#REF!+0.00001202*P154+0.000056662*EA154-0.000306214*BT154-0.0006176*BW154+0.00018946*BT154/(BT154+BR154)+0.00025746*DJ154)</f>
        <v>#REF!</v>
      </c>
      <c r="EN154" s="29"/>
      <c r="EO154" s="29" t="e">
        <f t="shared" si="326"/>
        <v>#REF!</v>
      </c>
      <c r="EP154" s="29" t="e">
        <f>#REF!</f>
        <v>#REF!</v>
      </c>
      <c r="EQ154" s="31" t="e">
        <f t="shared" si="327"/>
        <v>#REF!</v>
      </c>
      <c r="ER154" s="31" t="e">
        <f>2064.1+31.52*DF154-12.28*DM154-289.6*DQ154+1.544*LN(DQ154)-177.24*(DF154-0.17145)^2-371.87*(DF154-0.17145)*(DM154-0.07365)+0.321067*#REF!-343.43*LN(#REF!)</f>
        <v>#REF!</v>
      </c>
      <c r="ES154" s="31" t="e">
        <f t="shared" si="328"/>
        <v>#REF!</v>
      </c>
      <c r="ET154" s="31">
        <f t="shared" si="329"/>
        <v>0.17705003907652664</v>
      </c>
      <c r="EU154" s="31" t="e">
        <f>(5573.8+587.9*#REF!-61*#REF!^2)/(5.3-0.633*LN(ET154)-3.97*EF154+0.06*EG154+24.7*BU154^2+0.081*P154+0.156*#REF!)</f>
        <v>#REF!</v>
      </c>
    </row>
    <row r="155" spans="4:151">
      <c r="D155">
        <v>76.319999999999993</v>
      </c>
      <c r="E155">
        <v>0.23</v>
      </c>
      <c r="F155">
        <v>11.87</v>
      </c>
      <c r="G155">
        <v>1.18</v>
      </c>
      <c r="H155">
        <v>0.01</v>
      </c>
      <c r="I155">
        <v>0.14000000000000001</v>
      </c>
      <c r="J155">
        <v>0.67</v>
      </c>
      <c r="K155">
        <v>4.22</v>
      </c>
      <c r="L155">
        <v>2.8</v>
      </c>
      <c r="M155" s="30">
        <v>0</v>
      </c>
      <c r="N155">
        <v>0</v>
      </c>
      <c r="O155">
        <v>0</v>
      </c>
      <c r="P155">
        <v>2.56</v>
      </c>
      <c r="S155">
        <v>53.22</v>
      </c>
      <c r="T155">
        <v>7.0000000000000007E-2</v>
      </c>
      <c r="U155">
        <v>5.28</v>
      </c>
      <c r="V155">
        <v>5.13</v>
      </c>
      <c r="W155">
        <v>0.13</v>
      </c>
      <c r="X155">
        <v>31.79</v>
      </c>
      <c r="Y155">
        <v>2.56</v>
      </c>
      <c r="Z155">
        <v>0.13</v>
      </c>
      <c r="AA155">
        <v>0</v>
      </c>
      <c r="AB155" s="30">
        <v>0</v>
      </c>
      <c r="AC155">
        <v>0.87</v>
      </c>
      <c r="AD155" s="30">
        <v>0</v>
      </c>
      <c r="AF155" s="29">
        <f t="shared" si="225"/>
        <v>0.20697234596547193</v>
      </c>
      <c r="AG155" s="29">
        <f t="shared" si="226"/>
        <v>0.18782657472304945</v>
      </c>
      <c r="AH155" s="7" t="str">
        <f t="shared" si="227"/>
        <v/>
      </c>
      <c r="AI155" s="29" t="str">
        <f t="shared" si="228"/>
        <v/>
      </c>
      <c r="AJ155" s="40" t="e">
        <f t="shared" si="229"/>
        <v>#REF!</v>
      </c>
      <c r="AK155" s="41">
        <f t="shared" ca="1" si="230"/>
        <v>991.58580234722967</v>
      </c>
      <c r="AL155" s="40">
        <f t="shared" ca="1" si="231"/>
        <v>876.05389583516421</v>
      </c>
      <c r="AM155" s="94">
        <f t="shared" ca="1" si="232"/>
        <v>991.58580234722967</v>
      </c>
      <c r="AN155" s="94">
        <f t="shared" ca="1" si="233"/>
        <v>0.29681142952279993</v>
      </c>
      <c r="AO155" s="90">
        <f t="shared" si="234"/>
        <v>1.3308673344566135</v>
      </c>
      <c r="AP155" s="90">
        <f t="shared" si="235"/>
        <v>1.3257688289806233</v>
      </c>
      <c r="AQ155" s="29"/>
      <c r="AR155" s="40" t="e">
        <f t="shared" si="236"/>
        <v>#REF!</v>
      </c>
      <c r="AS155" s="40">
        <f t="shared" ca="1" si="237"/>
        <v>0.29681142952279993</v>
      </c>
      <c r="AT155" s="40">
        <f t="shared" ca="1" si="238"/>
        <v>0.52832971814523633</v>
      </c>
      <c r="AU155" s="64"/>
      <c r="AV155" s="126">
        <f t="shared" si="239"/>
        <v>1.914577124242247E-2</v>
      </c>
      <c r="AW155" s="29"/>
      <c r="AX155" s="29">
        <f t="shared" si="240"/>
        <v>9.051178105797375E-2</v>
      </c>
      <c r="AY155" s="29">
        <f t="shared" si="241"/>
        <v>4.7275077045431946</v>
      </c>
      <c r="AZ155" s="29">
        <f t="shared" si="242"/>
        <v>17.457305819004748</v>
      </c>
      <c r="BA155" s="29">
        <f t="shared" si="243"/>
        <v>91.698851519545954</v>
      </c>
      <c r="BB155" s="29">
        <f t="shared" si="244"/>
        <v>1.2702153474368512</v>
      </c>
      <c r="BC155" s="29">
        <f t="shared" si="245"/>
        <v>2.8793622337841833E-3</v>
      </c>
      <c r="BD155" s="29">
        <f t="shared" si="246"/>
        <v>0.23283412285089397</v>
      </c>
      <c r="BE155" s="29">
        <f t="shared" si="247"/>
        <v>1.6423926598966684E-2</v>
      </c>
      <c r="BF155" s="29">
        <f t="shared" si="248"/>
        <v>1.4096916299559471E-4</v>
      </c>
      <c r="BG155" s="29">
        <f t="shared" si="249"/>
        <v>3.4735661615109023E-3</v>
      </c>
      <c r="BH155" s="29">
        <f t="shared" si="250"/>
        <v>1.1947772186299652E-2</v>
      </c>
      <c r="BI155" s="29">
        <f t="shared" si="251"/>
        <v>0.13617537581338163</v>
      </c>
      <c r="BJ155" s="29">
        <f t="shared" si="252"/>
        <v>5.9450507452545751E-2</v>
      </c>
      <c r="BK155" s="29">
        <f t="shared" si="253"/>
        <v>0</v>
      </c>
      <c r="BL155" s="29">
        <f t="shared" si="254"/>
        <v>0</v>
      </c>
      <c r="BM155" s="29">
        <f t="shared" si="255"/>
        <v>0</v>
      </c>
      <c r="BN155" s="29">
        <f t="shared" si="256"/>
        <v>1.7335409498972296</v>
      </c>
      <c r="BO155" s="29">
        <f t="shared" si="257"/>
        <v>0.73272878123366736</v>
      </c>
      <c r="BP155" s="29">
        <f t="shared" si="258"/>
        <v>1.6609715703311664E-3</v>
      </c>
      <c r="BQ155" s="29">
        <f t="shared" si="259"/>
        <v>0.1343112909243345</v>
      </c>
      <c r="BR155" s="29">
        <f t="shared" si="260"/>
        <v>9.4742074595586291E-3</v>
      </c>
      <c r="BS155" s="29">
        <f t="shared" si="261"/>
        <v>8.1318623020674449E-5</v>
      </c>
      <c r="BT155" s="29">
        <f t="shared" si="262"/>
        <v>2.0037404721918034E-3</v>
      </c>
      <c r="BU155" s="29">
        <f t="shared" si="263"/>
        <v>6.8921199623279495E-3</v>
      </c>
      <c r="BV155" s="29">
        <f t="shared" si="264"/>
        <v>7.855330779550064E-2</v>
      </c>
      <c r="BW155" s="29">
        <f t="shared" si="265"/>
        <v>3.4294261959067179E-2</v>
      </c>
      <c r="BX155" s="29">
        <f t="shared" si="266"/>
        <v>0</v>
      </c>
      <c r="BY155" s="29">
        <f t="shared" si="267"/>
        <v>0</v>
      </c>
      <c r="BZ155" s="29">
        <f t="shared" si="268"/>
        <v>0</v>
      </c>
      <c r="CA155" s="29">
        <f t="shared" si="269"/>
        <v>0.99999999999999978</v>
      </c>
      <c r="CB155" s="29">
        <f t="shared" si="270"/>
        <v>0.88575551350352755</v>
      </c>
      <c r="CC155" s="29">
        <f t="shared" si="271"/>
        <v>8.7632763636909933E-4</v>
      </c>
      <c r="CD155" s="29">
        <f t="shared" si="272"/>
        <v>5.1784505840468419E-2</v>
      </c>
      <c r="CE155" s="29">
        <f t="shared" si="273"/>
        <v>7.1402324959914484E-2</v>
      </c>
      <c r="CF155" s="29">
        <f t="shared" si="274"/>
        <v>1.8325991189427314E-3</v>
      </c>
      <c r="CG155" s="29">
        <f t="shared" si="275"/>
        <v>0.78874763053165409</v>
      </c>
      <c r="CH155" s="29">
        <f t="shared" si="276"/>
        <v>4.5651189249144936E-2</v>
      </c>
      <c r="CI155" s="29">
        <f t="shared" si="277"/>
        <v>2.0974880160828926E-3</v>
      </c>
      <c r="CJ155" s="29">
        <f t="shared" si="278"/>
        <v>0</v>
      </c>
      <c r="CK155" s="29">
        <f t="shared" si="279"/>
        <v>0</v>
      </c>
      <c r="CL155" s="29">
        <f t="shared" si="280"/>
        <v>5.7237519917999026E-3</v>
      </c>
      <c r="CM155" s="29">
        <f t="shared" si="281"/>
        <v>1.853871330847904</v>
      </c>
      <c r="CN155" s="29"/>
      <c r="CO155" s="29">
        <f t="shared" si="282"/>
        <v>0.86159084218365156</v>
      </c>
      <c r="CP155" s="29"/>
      <c r="CQ155" s="29">
        <f t="shared" si="283"/>
        <v>1.7715110270070551</v>
      </c>
      <c r="CR155" s="29">
        <f t="shared" si="284"/>
        <v>1.7526552727381987E-3</v>
      </c>
      <c r="CS155" s="29">
        <f t="shared" si="285"/>
        <v>0.15535351752140525</v>
      </c>
      <c r="CT155" s="29">
        <f t="shared" si="286"/>
        <v>7.1402324959914484E-2</v>
      </c>
      <c r="CU155" s="29">
        <f t="shared" si="287"/>
        <v>1.8325991189427314E-3</v>
      </c>
      <c r="CV155" s="29">
        <f t="shared" si="288"/>
        <v>0.78874763053165409</v>
      </c>
      <c r="CW155" s="29">
        <f t="shared" si="289"/>
        <v>4.5651189249144936E-2</v>
      </c>
      <c r="CX155" s="29">
        <f t="shared" si="290"/>
        <v>2.0974880160828926E-3</v>
      </c>
      <c r="CY155" s="29">
        <f t="shared" si="291"/>
        <v>0</v>
      </c>
      <c r="CZ155" s="29">
        <f t="shared" si="292"/>
        <v>0</v>
      </c>
      <c r="DA155" s="29">
        <f t="shared" si="293"/>
        <v>1.7171255975399709E-2</v>
      </c>
      <c r="DB155" s="29">
        <f t="shared" si="294"/>
        <v>2.8555196876523379</v>
      </c>
      <c r="DC155" s="29">
        <f t="shared" si="295"/>
        <v>2.1011937077320217</v>
      </c>
      <c r="DD155" s="29">
        <f t="shared" si="296"/>
        <v>1.8611439115625579</v>
      </c>
      <c r="DE155" s="29">
        <f t="shared" si="297"/>
        <v>1.8413341154504268E-3</v>
      </c>
      <c r="DF155" s="29">
        <f t="shared" si="298"/>
        <v>0.21761855566000873</v>
      </c>
      <c r="DG155" s="29">
        <f t="shared" si="299"/>
        <v>1.8629852456780083</v>
      </c>
      <c r="DH155" s="29">
        <f t="shared" si="300"/>
        <v>0.13885608843744213</v>
      </c>
      <c r="DI155" s="29">
        <f t="shared" si="301"/>
        <v>7.8762467222566607E-2</v>
      </c>
      <c r="DJ155" s="29">
        <f t="shared" si="302"/>
        <v>0.15003011592320939</v>
      </c>
      <c r="DK155" s="29">
        <f t="shared" si="303"/>
        <v>3.8506457375177142E-3</v>
      </c>
      <c r="DL155" s="29">
        <f t="shared" si="304"/>
        <v>1.6573115582616531</v>
      </c>
      <c r="DM155" s="29">
        <f t="shared" si="305"/>
        <v>9.5921991600787057E-2</v>
      </c>
      <c r="DN155" s="29">
        <f t="shared" si="306"/>
        <v>8.814457242873391E-3</v>
      </c>
      <c r="DO155" s="29">
        <f t="shared" si="307"/>
        <v>0</v>
      </c>
      <c r="DP155" s="29">
        <f t="shared" si="308"/>
        <v>0</v>
      </c>
      <c r="DQ155" s="29">
        <f t="shared" si="309"/>
        <v>2.4053423339577162E-2</v>
      </c>
      <c r="DR155" s="31">
        <f t="shared" si="310"/>
        <v>4.0205859934436354</v>
      </c>
      <c r="DS155" s="29"/>
      <c r="DT155" s="29">
        <f t="shared" si="311"/>
        <v>8.814457242873391E-3</v>
      </c>
      <c r="DU155" s="29">
        <f t="shared" si="312"/>
        <v>1.8413341154504268E-3</v>
      </c>
      <c r="DV155" s="29">
        <f t="shared" si="313"/>
        <v>2.4053423339577162E-2</v>
      </c>
      <c r="DW155" s="31">
        <f t="shared" si="314"/>
        <v>4.5894586640116058E-2</v>
      </c>
      <c r="DX155" s="29">
        <f t="shared" si="315"/>
        <v>9.5921991600787057E-2</v>
      </c>
      <c r="DY155" s="29">
        <f t="shared" si="316"/>
        <v>0.83376720378301339</v>
      </c>
      <c r="DZ155" s="29">
        <f t="shared" si="317"/>
        <v>1.0102929967218175</v>
      </c>
      <c r="EA155" s="29">
        <f t="shared" si="318"/>
        <v>9.3606939964496707</v>
      </c>
      <c r="EB155" s="29">
        <f t="shared" si="319"/>
        <v>5.7050296282600144</v>
      </c>
      <c r="EC155" s="29"/>
      <c r="ED155" s="29"/>
      <c r="EE155" s="29">
        <f t="shared" si="320"/>
        <v>0.73272878123366736</v>
      </c>
      <c r="EF155" s="29">
        <f t="shared" si="321"/>
        <v>1.8451386517099055E-2</v>
      </c>
      <c r="EG155" s="29">
        <f t="shared" si="322"/>
        <v>-0.51644109442955488</v>
      </c>
      <c r="EH155" s="29">
        <f t="shared" si="323"/>
        <v>99.287138045109558</v>
      </c>
      <c r="EI155" s="29" t="e">
        <f>125.9*1000/8.3144+(#REF!*10^9-10^5)*6.5*(10^-6)/8.3144</f>
        <v>#REF!</v>
      </c>
      <c r="EJ155" s="29">
        <f t="shared" si="324"/>
        <v>11.282495882566421</v>
      </c>
      <c r="EK155" s="29" t="e">
        <f t="shared" si="325"/>
        <v>#REF!</v>
      </c>
      <c r="EL155" s="29" t="e">
        <f>#REF!</f>
        <v>#REF!</v>
      </c>
      <c r="EM155" s="29" t="e">
        <f>1/(0.000407-0.0000329*#REF!+0.00001202*P155+0.000056662*EA155-0.000306214*BT155-0.0006176*BW155+0.00018946*BT155/(BT155+BR155)+0.00025746*DJ155)</f>
        <v>#REF!</v>
      </c>
      <c r="EN155" s="29"/>
      <c r="EO155" s="29" t="e">
        <f t="shared" si="326"/>
        <v>#REF!</v>
      </c>
      <c r="EP155" s="29" t="e">
        <f>#REF!</f>
        <v>#REF!</v>
      </c>
      <c r="EQ155" s="31" t="e">
        <f t="shared" si="327"/>
        <v>#REF!</v>
      </c>
      <c r="ER155" s="31" t="e">
        <f>2064.1+31.52*DF155-12.28*DM155-289.6*DQ155+1.544*LN(DQ155)-177.24*(DF155-0.17145)^2-371.87*(DF155-0.17145)*(DM155-0.07365)+0.321067*#REF!-343.43*LN(#REF!)</f>
        <v>#REF!</v>
      </c>
      <c r="ES155" s="31" t="e">
        <f t="shared" si="328"/>
        <v>#REF!</v>
      </c>
      <c r="ET155" s="31">
        <f t="shared" si="329"/>
        <v>0.17457305819004748</v>
      </c>
      <c r="EU155" s="31" t="e">
        <f>(5573.8+587.9*#REF!-61*#REF!^2)/(5.3-0.633*LN(ET155)-3.97*EF155+0.06*EG155+24.7*BU155^2+0.081*P155+0.156*#REF!)</f>
        <v>#REF!</v>
      </c>
    </row>
    <row r="156" spans="4:151">
      <c r="D156">
        <v>49.6</v>
      </c>
      <c r="E156">
        <v>3.79</v>
      </c>
      <c r="F156">
        <v>15.8</v>
      </c>
      <c r="G156">
        <v>13</v>
      </c>
      <c r="H156">
        <v>0.14000000000000001</v>
      </c>
      <c r="I156">
        <v>4.26</v>
      </c>
      <c r="J156">
        <v>6.59</v>
      </c>
      <c r="K156">
        <v>3.65</v>
      </c>
      <c r="L156">
        <v>1.04</v>
      </c>
      <c r="M156" s="30">
        <v>0</v>
      </c>
      <c r="N156">
        <v>0</v>
      </c>
      <c r="O156">
        <v>0.63</v>
      </c>
      <c r="P156">
        <v>0</v>
      </c>
      <c r="S156">
        <v>55.9</v>
      </c>
      <c r="T156">
        <v>0.09</v>
      </c>
      <c r="U156">
        <v>4.7</v>
      </c>
      <c r="V156">
        <v>6.24</v>
      </c>
      <c r="W156">
        <v>7.0000000000000007E-2</v>
      </c>
      <c r="X156">
        <v>32.200000000000003</v>
      </c>
      <c r="Y156">
        <v>1.65</v>
      </c>
      <c r="Z156">
        <v>0.09</v>
      </c>
      <c r="AA156">
        <v>0</v>
      </c>
      <c r="AB156" s="30">
        <v>0</v>
      </c>
      <c r="AC156">
        <v>0.21</v>
      </c>
      <c r="AD156" s="30">
        <v>0</v>
      </c>
      <c r="AF156" s="29">
        <f t="shared" si="225"/>
        <v>0.30316563993055301</v>
      </c>
      <c r="AG156" s="29">
        <f t="shared" si="226"/>
        <v>0.2396625343404909</v>
      </c>
      <c r="AH156" s="7" t="str">
        <f t="shared" si="227"/>
        <v/>
      </c>
      <c r="AI156" s="29" t="str">
        <f t="shared" si="228"/>
        <v/>
      </c>
      <c r="AJ156" s="40" t="e">
        <f t="shared" si="229"/>
        <v>#REF!</v>
      </c>
      <c r="AK156" s="41">
        <f t="shared" ca="1" si="230"/>
        <v>1363.1193931723935</v>
      </c>
      <c r="AL156" s="40">
        <f t="shared" ca="1" si="231"/>
        <v>1180.2007718236309</v>
      </c>
      <c r="AM156" s="94">
        <f t="shared" ca="1" si="232"/>
        <v>1363.1193931723935</v>
      </c>
      <c r="AN156" s="94">
        <f t="shared" ca="1" si="233"/>
        <v>1.2224878822916225</v>
      </c>
      <c r="AO156" s="90">
        <f t="shared" si="234"/>
        <v>0.83098659493670868</v>
      </c>
      <c r="AP156" s="90">
        <f t="shared" si="235"/>
        <v>0.85704683544303806</v>
      </c>
      <c r="AQ156" s="29"/>
      <c r="AR156" s="40" t="e">
        <f t="shared" si="236"/>
        <v>#REF!</v>
      </c>
      <c r="AS156" s="40">
        <f t="shared" ca="1" si="237"/>
        <v>1.2224878822916225</v>
      </c>
      <c r="AT156" s="40">
        <f t="shared" ca="1" si="238"/>
        <v>1.8705590820943505</v>
      </c>
      <c r="AU156" s="64"/>
      <c r="AV156" s="126">
        <f t="shared" si="239"/>
        <v>6.3503105590062101E-2</v>
      </c>
      <c r="AW156" s="29"/>
      <c r="AX156" s="29">
        <f t="shared" si="240"/>
        <v>0.1086943554766011</v>
      </c>
      <c r="AY156" s="29">
        <f t="shared" si="241"/>
        <v>1.7116384225090746</v>
      </c>
      <c r="AZ156" s="29">
        <f t="shared" si="242"/>
        <v>36.87436542711913</v>
      </c>
      <c r="BA156" s="29">
        <f t="shared" si="243"/>
        <v>90.194775364538998</v>
      </c>
      <c r="BB156" s="29">
        <f t="shared" si="244"/>
        <v>0.82550682957111932</v>
      </c>
      <c r="BC156" s="29">
        <f t="shared" si="245"/>
        <v>4.7446882026269802E-2</v>
      </c>
      <c r="BD156" s="29">
        <f t="shared" si="246"/>
        <v>0.30992242131795494</v>
      </c>
      <c r="BE156" s="29">
        <f t="shared" si="247"/>
        <v>0.18094156422590416</v>
      </c>
      <c r="BF156" s="29">
        <f t="shared" si="248"/>
        <v>1.9735682819383262E-3</v>
      </c>
      <c r="BG156" s="29">
        <f t="shared" si="249"/>
        <v>0.10569565605740315</v>
      </c>
      <c r="BH156" s="29">
        <f t="shared" si="250"/>
        <v>0.11751614732494731</v>
      </c>
      <c r="BI156" s="29">
        <f t="shared" si="251"/>
        <v>0.11778201936465474</v>
      </c>
      <c r="BJ156" s="29">
        <f t="shared" si="252"/>
        <v>2.208161705380271E-2</v>
      </c>
      <c r="BK156" s="29">
        <f t="shared" si="253"/>
        <v>0</v>
      </c>
      <c r="BL156" s="29">
        <f t="shared" si="254"/>
        <v>0</v>
      </c>
      <c r="BM156" s="29">
        <f t="shared" si="255"/>
        <v>8.8771779028724001E-3</v>
      </c>
      <c r="BN156" s="29">
        <f t="shared" si="256"/>
        <v>1.7377438831268672</v>
      </c>
      <c r="BO156" s="29">
        <f t="shared" si="257"/>
        <v>0.47504516493288768</v>
      </c>
      <c r="BP156" s="29">
        <f t="shared" si="258"/>
        <v>2.7303725529963987E-2</v>
      </c>
      <c r="BQ156" s="29">
        <f t="shared" si="259"/>
        <v>0.17834758293626432</v>
      </c>
      <c r="BR156" s="29">
        <f t="shared" si="260"/>
        <v>0.10412441441043713</v>
      </c>
      <c r="BS156" s="29">
        <f t="shared" si="261"/>
        <v>1.1357072242355534E-3</v>
      </c>
      <c r="BT156" s="29">
        <f t="shared" si="262"/>
        <v>6.0823494810533389E-2</v>
      </c>
      <c r="BU156" s="29">
        <f t="shared" si="263"/>
        <v>6.7625700464841065E-2</v>
      </c>
      <c r="BV156" s="29">
        <f t="shared" si="264"/>
        <v>6.7778698868281875E-2</v>
      </c>
      <c r="BW156" s="29">
        <f t="shared" si="265"/>
        <v>1.2707060728690017E-2</v>
      </c>
      <c r="BX156" s="29">
        <f t="shared" si="266"/>
        <v>0</v>
      </c>
      <c r="BY156" s="29">
        <f t="shared" si="267"/>
        <v>0</v>
      </c>
      <c r="BZ156" s="29">
        <f t="shared" si="268"/>
        <v>5.1084500938647845E-3</v>
      </c>
      <c r="CA156" s="29">
        <f t="shared" si="269"/>
        <v>0.99999999999999967</v>
      </c>
      <c r="CB156" s="29">
        <f t="shared" si="270"/>
        <v>0.93035951155293484</v>
      </c>
      <c r="CC156" s="29">
        <f t="shared" si="271"/>
        <v>1.1267069610459847E-3</v>
      </c>
      <c r="CD156" s="29">
        <f t="shared" si="272"/>
        <v>4.6096056335265444E-2</v>
      </c>
      <c r="CE156" s="29">
        <f t="shared" si="273"/>
        <v>8.6851950828433985E-2</v>
      </c>
      <c r="CF156" s="29">
        <f t="shared" si="274"/>
        <v>9.8678414096916309E-4</v>
      </c>
      <c r="CG156" s="29">
        <f t="shared" si="275"/>
        <v>0.79892021714750749</v>
      </c>
      <c r="CH156" s="29">
        <f t="shared" si="276"/>
        <v>2.9423618070737945E-2</v>
      </c>
      <c r="CI156" s="29">
        <f t="shared" si="277"/>
        <v>1.4521070880573871E-3</v>
      </c>
      <c r="CJ156" s="29">
        <f t="shared" si="278"/>
        <v>0</v>
      </c>
      <c r="CK156" s="29">
        <f t="shared" si="279"/>
        <v>0</v>
      </c>
      <c r="CL156" s="29">
        <f t="shared" si="280"/>
        <v>1.3815953083654937E-3</v>
      </c>
      <c r="CM156" s="29">
        <f t="shared" si="281"/>
        <v>1.8965985474333178</v>
      </c>
      <c r="CN156" s="29"/>
      <c r="CO156" s="29">
        <f t="shared" si="282"/>
        <v>0.86932107839736039</v>
      </c>
      <c r="CP156" s="29"/>
      <c r="CQ156" s="29">
        <f t="shared" si="283"/>
        <v>1.8607190231058697</v>
      </c>
      <c r="CR156" s="29">
        <f t="shared" si="284"/>
        <v>2.2534139220919693E-3</v>
      </c>
      <c r="CS156" s="29">
        <f t="shared" si="285"/>
        <v>0.13828816900579632</v>
      </c>
      <c r="CT156" s="29">
        <f t="shared" si="286"/>
        <v>8.6851950828433985E-2</v>
      </c>
      <c r="CU156" s="29">
        <f t="shared" si="287"/>
        <v>9.8678414096916309E-4</v>
      </c>
      <c r="CV156" s="29">
        <f t="shared" si="288"/>
        <v>0.79892021714750749</v>
      </c>
      <c r="CW156" s="29">
        <f t="shared" si="289"/>
        <v>2.9423618070737945E-2</v>
      </c>
      <c r="CX156" s="29">
        <f t="shared" si="290"/>
        <v>1.4521070880573871E-3</v>
      </c>
      <c r="CY156" s="29">
        <f t="shared" si="291"/>
        <v>0</v>
      </c>
      <c r="CZ156" s="29">
        <f t="shared" si="292"/>
        <v>0</v>
      </c>
      <c r="DA156" s="29">
        <f t="shared" si="293"/>
        <v>4.144785925096481E-3</v>
      </c>
      <c r="DB156" s="29">
        <f t="shared" si="294"/>
        <v>2.9230400692345606</v>
      </c>
      <c r="DC156" s="29">
        <f t="shared" si="295"/>
        <v>2.0526574586338753</v>
      </c>
      <c r="DD156" s="29">
        <f t="shared" si="296"/>
        <v>1.9097093906001008</v>
      </c>
      <c r="DE156" s="29">
        <f t="shared" si="297"/>
        <v>2.3127434472857474E-3</v>
      </c>
      <c r="DF156" s="29">
        <f t="shared" si="298"/>
        <v>0.18923882770037984</v>
      </c>
      <c r="DG156" s="29">
        <f t="shared" si="299"/>
        <v>1.9120221340473866</v>
      </c>
      <c r="DH156" s="29">
        <f t="shared" si="300"/>
        <v>9.0290609399899191E-2</v>
      </c>
      <c r="DI156" s="29">
        <f t="shared" si="301"/>
        <v>9.8948218300480645E-2</v>
      </c>
      <c r="DJ156" s="29">
        <f t="shared" si="302"/>
        <v>0.17827730466488761</v>
      </c>
      <c r="DK156" s="29">
        <f t="shared" si="303"/>
        <v>2.0255298270219742E-3</v>
      </c>
      <c r="DL156" s="29">
        <f t="shared" si="304"/>
        <v>1.6399095425812265</v>
      </c>
      <c r="DM156" s="29">
        <f t="shared" si="305"/>
        <v>6.0396609092894717E-2</v>
      </c>
      <c r="DN156" s="29">
        <f t="shared" si="306"/>
        <v>5.9613568900722261E-3</v>
      </c>
      <c r="DO156" s="29">
        <f t="shared" si="307"/>
        <v>0</v>
      </c>
      <c r="DP156" s="29">
        <f t="shared" si="308"/>
        <v>0</v>
      </c>
      <c r="DQ156" s="29">
        <f t="shared" si="309"/>
        <v>5.6718838290599994E-3</v>
      </c>
      <c r="DR156" s="31">
        <f t="shared" si="310"/>
        <v>3.9935031886329293</v>
      </c>
      <c r="DS156" s="29"/>
      <c r="DT156" s="29">
        <f t="shared" si="311"/>
        <v>5.9613568900722261E-3</v>
      </c>
      <c r="DU156" s="29">
        <f t="shared" si="312"/>
        <v>2.3127434472857474E-3</v>
      </c>
      <c r="DV156" s="29">
        <f t="shared" si="313"/>
        <v>5.6718838290599994E-3</v>
      </c>
      <c r="DW156" s="31">
        <f t="shared" si="314"/>
        <v>8.7314977581348416E-2</v>
      </c>
      <c r="DX156" s="29">
        <f t="shared" si="315"/>
        <v>6.0396609092894717E-2</v>
      </c>
      <c r="DY156" s="29">
        <f t="shared" si="316"/>
        <v>0.83509402347580353</v>
      </c>
      <c r="DZ156" s="29">
        <f t="shared" si="317"/>
        <v>0.99675159431646465</v>
      </c>
      <c r="EA156" s="29">
        <f t="shared" si="318"/>
        <v>4.8990076411340944</v>
      </c>
      <c r="EB156" s="29">
        <f t="shared" si="319"/>
        <v>3.5494178722352503</v>
      </c>
      <c r="EC156" s="29"/>
      <c r="ED156" s="29"/>
      <c r="EE156" s="29">
        <f t="shared" si="320"/>
        <v>0.47504516493288768</v>
      </c>
      <c r="EF156" s="29">
        <f t="shared" si="321"/>
        <v>0.23370931691004715</v>
      </c>
      <c r="EG156" s="29">
        <f t="shared" si="322"/>
        <v>-0.88131617717798338</v>
      </c>
      <c r="EH156" s="29">
        <f t="shared" si="323"/>
        <v>5.2640406756499445</v>
      </c>
      <c r="EI156" s="29" t="e">
        <f>125.9*1000/8.3144+(#REF!*10^9-10^5)*6.5*(10^-6)/8.3144</f>
        <v>#REF!</v>
      </c>
      <c r="EJ156" s="29">
        <f t="shared" si="324"/>
        <v>10.851013914867487</v>
      </c>
      <c r="EK156" s="29" t="e">
        <f t="shared" si="325"/>
        <v>#REF!</v>
      </c>
      <c r="EL156" s="29" t="e">
        <f>#REF!</f>
        <v>#REF!</v>
      </c>
      <c r="EM156" s="29" t="e">
        <f>1/(0.000407-0.0000329*#REF!+0.00001202*P156+0.000056662*EA156-0.000306214*BT156-0.0006176*BW156+0.00018946*BT156/(BT156+BR156)+0.00025746*DJ156)</f>
        <v>#REF!</v>
      </c>
      <c r="EN156" s="29"/>
      <c r="EO156" s="29" t="e">
        <f t="shared" si="326"/>
        <v>#REF!</v>
      </c>
      <c r="EP156" s="29" t="e">
        <f>#REF!</f>
        <v>#REF!</v>
      </c>
      <c r="EQ156" s="31" t="e">
        <f t="shared" si="327"/>
        <v>#REF!</v>
      </c>
      <c r="ER156" s="31" t="e">
        <f>2064.1+31.52*DF156-12.28*DM156-289.6*DQ156+1.544*LN(DQ156)-177.24*(DF156-0.17145)^2-371.87*(DF156-0.17145)*(DM156-0.07365)+0.321067*#REF!-343.43*LN(#REF!)</f>
        <v>#REF!</v>
      </c>
      <c r="ES156" s="31" t="e">
        <f t="shared" si="328"/>
        <v>#REF!</v>
      </c>
      <c r="ET156" s="31">
        <f t="shared" si="329"/>
        <v>0.36874365427119121</v>
      </c>
      <c r="EU156" s="31" t="e">
        <f>(5573.8+587.9*#REF!-61*#REF!^2)/(5.3-0.633*LN(ET156)-3.97*EF156+0.06*EG156+24.7*BU156^2+0.081*P156+0.156*#REF!)</f>
        <v>#REF!</v>
      </c>
    </row>
    <row r="157" spans="4:151">
      <c r="D157">
        <v>48.1</v>
      </c>
      <c r="E157">
        <v>3.88</v>
      </c>
      <c r="F157">
        <v>13.2</v>
      </c>
      <c r="G157">
        <v>16.399999999999999</v>
      </c>
      <c r="H157">
        <v>0.16</v>
      </c>
      <c r="I157">
        <v>4.0199999999999996</v>
      </c>
      <c r="J157">
        <v>6.51</v>
      </c>
      <c r="K157">
        <v>3.36</v>
      </c>
      <c r="L157">
        <v>1.36</v>
      </c>
      <c r="M157" s="30">
        <v>0</v>
      </c>
      <c r="N157">
        <v>0</v>
      </c>
      <c r="O157">
        <v>1.59</v>
      </c>
      <c r="P157">
        <v>0</v>
      </c>
      <c r="S157">
        <v>55.9</v>
      </c>
      <c r="T157">
        <v>0.09</v>
      </c>
      <c r="U157">
        <v>4.7</v>
      </c>
      <c r="V157">
        <v>6.24</v>
      </c>
      <c r="W157">
        <v>7.0000000000000007E-2</v>
      </c>
      <c r="X157">
        <v>32.200000000000003</v>
      </c>
      <c r="Y157">
        <v>1.65</v>
      </c>
      <c r="Z157">
        <v>0.09</v>
      </c>
      <c r="AA157">
        <v>0</v>
      </c>
      <c r="AB157" s="30">
        <v>0</v>
      </c>
      <c r="AC157">
        <v>0.21</v>
      </c>
      <c r="AD157" s="30">
        <v>0</v>
      </c>
      <c r="AF157" s="29">
        <f t="shared" si="225"/>
        <v>0.30615573526452228</v>
      </c>
      <c r="AG157" s="29">
        <f t="shared" si="226"/>
        <v>0.25865384161204541</v>
      </c>
      <c r="AH157" s="7" t="str">
        <f t="shared" si="227"/>
        <v/>
      </c>
      <c r="AI157" s="29" t="str">
        <f t="shared" si="228"/>
        <v/>
      </c>
      <c r="AJ157" s="40" t="e">
        <f t="shared" si="229"/>
        <v>#REF!</v>
      </c>
      <c r="AK157" s="41">
        <f t="shared" ca="1" si="230"/>
        <v>1447.2376005791584</v>
      </c>
      <c r="AL157" s="40">
        <f t="shared" ca="1" si="231"/>
        <v>1193.0934669887706</v>
      </c>
      <c r="AM157" s="94">
        <f t="shared" ca="1" si="232"/>
        <v>1447.2376005791584</v>
      </c>
      <c r="AN157" s="94">
        <f t="shared" ca="1" si="233"/>
        <v>1.6406930105584596</v>
      </c>
      <c r="AO157" s="90">
        <f t="shared" si="234"/>
        <v>1.0800860000000001</v>
      </c>
      <c r="AP157" s="90">
        <f t="shared" si="235"/>
        <v>1.043428787878788</v>
      </c>
      <c r="AQ157" s="29"/>
      <c r="AR157" s="40" t="e">
        <f t="shared" si="236"/>
        <v>#REF!</v>
      </c>
      <c r="AS157" s="40">
        <f t="shared" ca="1" si="237"/>
        <v>1.6406930105584596</v>
      </c>
      <c r="AT157" s="40">
        <f t="shared" ca="1" si="238"/>
        <v>2.5144437217083491</v>
      </c>
      <c r="AU157" s="64"/>
      <c r="AV157" s="126">
        <f t="shared" si="239"/>
        <v>4.7501893652476888E-2</v>
      </c>
      <c r="AW157" s="29"/>
      <c r="AX157" s="29">
        <f t="shared" si="240"/>
        <v>0.1086943554766011</v>
      </c>
      <c r="AY157" s="29">
        <f t="shared" si="241"/>
        <v>2.288210997898469</v>
      </c>
      <c r="AZ157" s="29">
        <f t="shared" si="242"/>
        <v>30.408302972042478</v>
      </c>
      <c r="BA157" s="29">
        <f t="shared" si="243"/>
        <v>90.194775364538998</v>
      </c>
      <c r="BB157" s="29">
        <f t="shared" si="244"/>
        <v>0.80054190528973468</v>
      </c>
      <c r="BC157" s="29">
        <f t="shared" si="245"/>
        <v>4.8573588987315786E-2</v>
      </c>
      <c r="BD157" s="29">
        <f t="shared" si="246"/>
        <v>0.25892252920234204</v>
      </c>
      <c r="BE157" s="29">
        <f t="shared" si="247"/>
        <v>0.22826474256190982</v>
      </c>
      <c r="BF157" s="29">
        <f t="shared" si="248"/>
        <v>2.2555066079295153E-3</v>
      </c>
      <c r="BG157" s="29">
        <f t="shared" si="249"/>
        <v>9.974097120909875E-2</v>
      </c>
      <c r="BH157" s="29">
        <f t="shared" si="250"/>
        <v>0.11608954766091152</v>
      </c>
      <c r="BI157" s="29">
        <f t="shared" si="251"/>
        <v>0.1084239959082849</v>
      </c>
      <c r="BJ157" s="29">
        <f t="shared" si="252"/>
        <v>2.8875960762665083E-2</v>
      </c>
      <c r="BK157" s="29">
        <f t="shared" si="253"/>
        <v>0</v>
      </c>
      <c r="BL157" s="29">
        <f t="shared" si="254"/>
        <v>0</v>
      </c>
      <c r="BM157" s="29">
        <f t="shared" si="255"/>
        <v>2.2404306135820822E-2</v>
      </c>
      <c r="BN157" s="29">
        <f t="shared" si="256"/>
        <v>1.7140930543260131</v>
      </c>
      <c r="BO157" s="29">
        <f t="shared" si="257"/>
        <v>0.46703526583305033</v>
      </c>
      <c r="BP157" s="29">
        <f t="shared" si="258"/>
        <v>2.8337778316484152E-2</v>
      </c>
      <c r="BQ157" s="29">
        <f t="shared" si="259"/>
        <v>0.15105511836062555</v>
      </c>
      <c r="BR157" s="29">
        <f t="shared" si="260"/>
        <v>0.13316939940093522</v>
      </c>
      <c r="BS157" s="29">
        <f t="shared" si="261"/>
        <v>1.3158600708620149E-3</v>
      </c>
      <c r="BT157" s="29">
        <f t="shared" si="262"/>
        <v>5.8188772749165139E-2</v>
      </c>
      <c r="BU157" s="29">
        <f t="shared" si="263"/>
        <v>6.7726514244909705E-2</v>
      </c>
      <c r="BV157" s="29">
        <f t="shared" si="264"/>
        <v>6.3254439795228948E-2</v>
      </c>
      <c r="BW157" s="29">
        <f t="shared" si="265"/>
        <v>1.6846203705095347E-2</v>
      </c>
      <c r="BX157" s="29">
        <f t="shared" si="266"/>
        <v>0</v>
      </c>
      <c r="BY157" s="29">
        <f t="shared" si="267"/>
        <v>0</v>
      </c>
      <c r="BZ157" s="29">
        <f t="shared" si="268"/>
        <v>1.3070647523643498E-2</v>
      </c>
      <c r="CA157" s="29">
        <f t="shared" si="269"/>
        <v>0.99999999999999989</v>
      </c>
      <c r="CB157" s="29">
        <f t="shared" si="270"/>
        <v>0.93035951155293484</v>
      </c>
      <c r="CC157" s="29">
        <f t="shared" si="271"/>
        <v>1.1267069610459847E-3</v>
      </c>
      <c r="CD157" s="29">
        <f t="shared" si="272"/>
        <v>4.6096056335265444E-2</v>
      </c>
      <c r="CE157" s="29">
        <f t="shared" si="273"/>
        <v>8.6851950828433985E-2</v>
      </c>
      <c r="CF157" s="29">
        <f t="shared" si="274"/>
        <v>9.8678414096916309E-4</v>
      </c>
      <c r="CG157" s="29">
        <f t="shared" si="275"/>
        <v>0.79892021714750749</v>
      </c>
      <c r="CH157" s="29">
        <f t="shared" si="276"/>
        <v>2.9423618070737945E-2</v>
      </c>
      <c r="CI157" s="29">
        <f t="shared" si="277"/>
        <v>1.4521070880573871E-3</v>
      </c>
      <c r="CJ157" s="29">
        <f t="shared" si="278"/>
        <v>0</v>
      </c>
      <c r="CK157" s="29">
        <f t="shared" si="279"/>
        <v>0</v>
      </c>
      <c r="CL157" s="29">
        <f t="shared" si="280"/>
        <v>1.3815953083654937E-3</v>
      </c>
      <c r="CM157" s="29">
        <f t="shared" si="281"/>
        <v>1.8965985474333178</v>
      </c>
      <c r="CN157" s="29"/>
      <c r="CO157" s="29">
        <f t="shared" si="282"/>
        <v>0.86932107839736039</v>
      </c>
      <c r="CP157" s="29"/>
      <c r="CQ157" s="29">
        <f t="shared" si="283"/>
        <v>1.8607190231058697</v>
      </c>
      <c r="CR157" s="29">
        <f t="shared" si="284"/>
        <v>2.2534139220919693E-3</v>
      </c>
      <c r="CS157" s="29">
        <f t="shared" si="285"/>
        <v>0.13828816900579632</v>
      </c>
      <c r="CT157" s="29">
        <f t="shared" si="286"/>
        <v>8.6851950828433985E-2</v>
      </c>
      <c r="CU157" s="29">
        <f t="shared" si="287"/>
        <v>9.8678414096916309E-4</v>
      </c>
      <c r="CV157" s="29">
        <f t="shared" si="288"/>
        <v>0.79892021714750749</v>
      </c>
      <c r="CW157" s="29">
        <f t="shared" si="289"/>
        <v>2.9423618070737945E-2</v>
      </c>
      <c r="CX157" s="29">
        <f t="shared" si="290"/>
        <v>1.4521070880573871E-3</v>
      </c>
      <c r="CY157" s="29">
        <f t="shared" si="291"/>
        <v>0</v>
      </c>
      <c r="CZ157" s="29">
        <f t="shared" si="292"/>
        <v>0</v>
      </c>
      <c r="DA157" s="29">
        <f t="shared" si="293"/>
        <v>4.144785925096481E-3</v>
      </c>
      <c r="DB157" s="29">
        <f t="shared" si="294"/>
        <v>2.9230400692345606</v>
      </c>
      <c r="DC157" s="29">
        <f t="shared" si="295"/>
        <v>2.0526574586338753</v>
      </c>
      <c r="DD157" s="29">
        <f t="shared" si="296"/>
        <v>1.9097093906001008</v>
      </c>
      <c r="DE157" s="29">
        <f t="shared" si="297"/>
        <v>2.3127434472857474E-3</v>
      </c>
      <c r="DF157" s="29">
        <f t="shared" si="298"/>
        <v>0.18923882770037984</v>
      </c>
      <c r="DG157" s="29">
        <f t="shared" si="299"/>
        <v>1.9120221340473866</v>
      </c>
      <c r="DH157" s="29">
        <f t="shared" si="300"/>
        <v>9.0290609399899191E-2</v>
      </c>
      <c r="DI157" s="29">
        <f t="shared" si="301"/>
        <v>9.8948218300480645E-2</v>
      </c>
      <c r="DJ157" s="29">
        <f t="shared" si="302"/>
        <v>0.17827730466488761</v>
      </c>
      <c r="DK157" s="29">
        <f t="shared" si="303"/>
        <v>2.0255298270219742E-3</v>
      </c>
      <c r="DL157" s="29">
        <f t="shared" si="304"/>
        <v>1.6399095425812265</v>
      </c>
      <c r="DM157" s="29">
        <f t="shared" si="305"/>
        <v>6.0396609092894717E-2</v>
      </c>
      <c r="DN157" s="29">
        <f t="shared" si="306"/>
        <v>5.9613568900722261E-3</v>
      </c>
      <c r="DO157" s="29">
        <f t="shared" si="307"/>
        <v>0</v>
      </c>
      <c r="DP157" s="29">
        <f t="shared" si="308"/>
        <v>0</v>
      </c>
      <c r="DQ157" s="29">
        <f t="shared" si="309"/>
        <v>5.6718838290599994E-3</v>
      </c>
      <c r="DR157" s="31">
        <f t="shared" si="310"/>
        <v>3.9935031886329293</v>
      </c>
      <c r="DS157" s="29"/>
      <c r="DT157" s="29">
        <f t="shared" si="311"/>
        <v>5.9613568900722261E-3</v>
      </c>
      <c r="DU157" s="29">
        <f t="shared" si="312"/>
        <v>2.3127434472857474E-3</v>
      </c>
      <c r="DV157" s="29">
        <f t="shared" si="313"/>
        <v>5.6718838290599994E-3</v>
      </c>
      <c r="DW157" s="31">
        <f t="shared" si="314"/>
        <v>8.7314977581348416E-2</v>
      </c>
      <c r="DX157" s="29">
        <f t="shared" si="315"/>
        <v>6.0396609092894717E-2</v>
      </c>
      <c r="DY157" s="29">
        <f t="shared" si="316"/>
        <v>0.83509402347580353</v>
      </c>
      <c r="DZ157" s="29">
        <f t="shared" si="317"/>
        <v>0.99675159431646465</v>
      </c>
      <c r="EA157" s="29">
        <f t="shared" si="318"/>
        <v>4.6360009997944669</v>
      </c>
      <c r="EB157" s="29">
        <f t="shared" si="319"/>
        <v>3.7500936853352593</v>
      </c>
      <c r="EC157" s="29"/>
      <c r="ED157" s="29"/>
      <c r="EE157" s="29">
        <f t="shared" si="320"/>
        <v>0.46703526583305033</v>
      </c>
      <c r="EF157" s="29">
        <f t="shared" si="321"/>
        <v>0.26040054646587213</v>
      </c>
      <c r="EG157" s="29">
        <f t="shared" si="322"/>
        <v>-0.77439286131325802</v>
      </c>
      <c r="EH157" s="29">
        <f t="shared" si="323"/>
        <v>4.9539623376663862</v>
      </c>
      <c r="EI157" s="29" t="e">
        <f>125.9*1000/8.3144+(#REF!*10^9-10^5)*6.5*(10^-6)/8.3144</f>
        <v>#REF!</v>
      </c>
      <c r="EJ157" s="29">
        <f t="shared" si="324"/>
        <v>10.838954016358764</v>
      </c>
      <c r="EK157" s="29" t="e">
        <f t="shared" si="325"/>
        <v>#REF!</v>
      </c>
      <c r="EL157" s="29" t="e">
        <f>#REF!</f>
        <v>#REF!</v>
      </c>
      <c r="EM157" s="29" t="e">
        <f>1/(0.000407-0.0000329*#REF!+0.00001202*P157+0.000056662*EA157-0.000306214*BT157-0.0006176*BW157+0.00018946*BT157/(BT157+BR157)+0.00025746*DJ157)</f>
        <v>#REF!</v>
      </c>
      <c r="EN157" s="29"/>
      <c r="EO157" s="29" t="e">
        <f t="shared" si="326"/>
        <v>#REF!</v>
      </c>
      <c r="EP157" s="29" t="e">
        <f>#REF!</f>
        <v>#REF!</v>
      </c>
      <c r="EQ157" s="31" t="e">
        <f t="shared" si="327"/>
        <v>#REF!</v>
      </c>
      <c r="ER157" s="31" t="e">
        <f>2064.1+31.52*DF157-12.28*DM157-289.6*DQ157+1.544*LN(DQ157)-177.24*(DF157-0.17145)^2-371.87*(DF157-0.17145)*(DM157-0.07365)+0.321067*#REF!-343.43*LN(#REF!)</f>
        <v>#REF!</v>
      </c>
      <c r="ES157" s="31" t="e">
        <f t="shared" si="328"/>
        <v>#REF!</v>
      </c>
      <c r="ET157" s="31">
        <f t="shared" si="329"/>
        <v>0.30408302972042484</v>
      </c>
      <c r="EU157" s="31" t="e">
        <f>(5573.8+587.9*#REF!-61*#REF!^2)/(5.3-0.633*LN(ET157)-3.97*EF157+0.06*EG157+24.7*BU157^2+0.081*P157+0.156*#REF!)</f>
        <v>#REF!</v>
      </c>
    </row>
    <row r="158" spans="4:151">
      <c r="D158">
        <v>47.2</v>
      </c>
      <c r="E158">
        <v>4.76</v>
      </c>
      <c r="F158">
        <v>14.3</v>
      </c>
      <c r="G158">
        <v>15</v>
      </c>
      <c r="H158">
        <v>0.15</v>
      </c>
      <c r="I158">
        <v>4.8</v>
      </c>
      <c r="J158">
        <v>6.61</v>
      </c>
      <c r="K158">
        <v>3.65</v>
      </c>
      <c r="L158">
        <v>1.05</v>
      </c>
      <c r="M158" s="30">
        <v>0</v>
      </c>
      <c r="N158">
        <v>0</v>
      </c>
      <c r="O158">
        <v>0.81</v>
      </c>
      <c r="P158">
        <v>0</v>
      </c>
      <c r="S158">
        <v>55.9</v>
      </c>
      <c r="T158">
        <v>0.09</v>
      </c>
      <c r="U158">
        <v>4.7</v>
      </c>
      <c r="V158">
        <v>6.24</v>
      </c>
      <c r="W158">
        <v>7.0000000000000007E-2</v>
      </c>
      <c r="X158">
        <v>32.200000000000003</v>
      </c>
      <c r="Y158">
        <v>1.65</v>
      </c>
      <c r="Z158">
        <v>0.09</v>
      </c>
      <c r="AA158">
        <v>0</v>
      </c>
      <c r="AB158" s="30">
        <v>0</v>
      </c>
      <c r="AC158">
        <v>0.21</v>
      </c>
      <c r="AD158" s="30">
        <v>0</v>
      </c>
      <c r="AF158" s="29">
        <f t="shared" si="225"/>
        <v>0.31049980779951869</v>
      </c>
      <c r="AG158" s="29">
        <f t="shared" si="226"/>
        <v>0.24848738543927024</v>
      </c>
      <c r="AH158" s="7" t="str">
        <f t="shared" si="227"/>
        <v/>
      </c>
      <c r="AI158" s="29" t="str">
        <f t="shared" si="228"/>
        <v/>
      </c>
      <c r="AJ158" s="40" t="e">
        <f t="shared" si="229"/>
        <v>#REF!</v>
      </c>
      <c r="AK158" s="41">
        <f t="shared" ca="1" si="230"/>
        <v>1407.7568691729255</v>
      </c>
      <c r="AL158" s="40">
        <f t="shared" ca="1" si="231"/>
        <v>1212.2895759969124</v>
      </c>
      <c r="AM158" s="94">
        <f t="shared" ca="1" si="232"/>
        <v>1407.7568691729255</v>
      </c>
      <c r="AN158" s="94">
        <f t="shared" ca="1" si="233"/>
        <v>1.4758082629663487</v>
      </c>
      <c r="AO158" s="90">
        <f t="shared" si="234"/>
        <v>1.0201699999999998</v>
      </c>
      <c r="AP158" s="90">
        <f t="shared" si="235"/>
        <v>0.95630349650349655</v>
      </c>
      <c r="AQ158" s="29"/>
      <c r="AR158" s="40" t="e">
        <f t="shared" si="236"/>
        <v>#REF!</v>
      </c>
      <c r="AS158" s="40">
        <f t="shared" ca="1" si="237"/>
        <v>1.4758082629663487</v>
      </c>
      <c r="AT158" s="40">
        <f t="shared" ca="1" si="238"/>
        <v>2.1969247652543706</v>
      </c>
      <c r="AU158" s="64"/>
      <c r="AV158" s="126">
        <f t="shared" si="239"/>
        <v>6.201242236024844E-2</v>
      </c>
      <c r="AW158" s="29"/>
      <c r="AX158" s="29">
        <f t="shared" si="240"/>
        <v>0.1086943554766011</v>
      </c>
      <c r="AY158" s="29">
        <f t="shared" si="241"/>
        <v>1.752783576896312</v>
      </c>
      <c r="AZ158" s="29">
        <f t="shared" si="242"/>
        <v>36.323181797154817</v>
      </c>
      <c r="BA158" s="29">
        <f t="shared" si="243"/>
        <v>90.194775364538998</v>
      </c>
      <c r="BB158" s="29">
        <f t="shared" si="244"/>
        <v>0.78556295072090387</v>
      </c>
      <c r="BC158" s="29">
        <f t="shared" si="245"/>
        <v>5.9590279273098741E-2</v>
      </c>
      <c r="BD158" s="29">
        <f t="shared" si="246"/>
        <v>0.28049940663587059</v>
      </c>
      <c r="BE158" s="29">
        <f t="shared" si="247"/>
        <v>0.20877872795296631</v>
      </c>
      <c r="BF158" s="29">
        <f t="shared" si="248"/>
        <v>2.1145374449339205E-3</v>
      </c>
      <c r="BG158" s="29">
        <f t="shared" si="249"/>
        <v>0.11909369696608806</v>
      </c>
      <c r="BH158" s="29">
        <f t="shared" si="250"/>
        <v>0.11787279724095626</v>
      </c>
      <c r="BI158" s="29">
        <f t="shared" si="251"/>
        <v>0.11778201936465474</v>
      </c>
      <c r="BJ158" s="29">
        <f t="shared" si="252"/>
        <v>2.2293940294704658E-2</v>
      </c>
      <c r="BK158" s="29">
        <f t="shared" si="253"/>
        <v>0</v>
      </c>
      <c r="BL158" s="29">
        <f t="shared" si="254"/>
        <v>0</v>
      </c>
      <c r="BM158" s="29">
        <f t="shared" si="255"/>
        <v>1.141351444655023E-2</v>
      </c>
      <c r="BN158" s="29">
        <f t="shared" si="256"/>
        <v>1.7250018703407275</v>
      </c>
      <c r="BO158" s="29">
        <f t="shared" si="257"/>
        <v>0.45539831824398957</v>
      </c>
      <c r="BP158" s="29">
        <f t="shared" si="258"/>
        <v>3.4545051978018028E-2</v>
      </c>
      <c r="BQ158" s="29">
        <f t="shared" si="259"/>
        <v>0.16260817536416092</v>
      </c>
      <c r="BR158" s="29">
        <f t="shared" si="260"/>
        <v>0.12103101541085734</v>
      </c>
      <c r="BS158" s="29">
        <f t="shared" si="261"/>
        <v>1.2258174795580082E-3</v>
      </c>
      <c r="BT158" s="29">
        <f t="shared" si="262"/>
        <v>6.9039749471439302E-2</v>
      </c>
      <c r="BU158" s="29">
        <f t="shared" si="263"/>
        <v>6.8331982282241618E-2</v>
      </c>
      <c r="BV158" s="29">
        <f t="shared" si="264"/>
        <v>6.8279357483473385E-2</v>
      </c>
      <c r="BW158" s="29">
        <f t="shared" si="265"/>
        <v>1.2924009346320936E-2</v>
      </c>
      <c r="BX158" s="29">
        <f t="shared" si="266"/>
        <v>0</v>
      </c>
      <c r="BY158" s="29">
        <f t="shared" si="267"/>
        <v>0</v>
      </c>
      <c r="BZ158" s="29">
        <f t="shared" si="268"/>
        <v>6.6165229399408124E-3</v>
      </c>
      <c r="CA158" s="29">
        <f t="shared" si="269"/>
        <v>1</v>
      </c>
      <c r="CB158" s="29">
        <f t="shared" si="270"/>
        <v>0.93035951155293484</v>
      </c>
      <c r="CC158" s="29">
        <f t="shared" si="271"/>
        <v>1.1267069610459847E-3</v>
      </c>
      <c r="CD158" s="29">
        <f t="shared" si="272"/>
        <v>4.6096056335265444E-2</v>
      </c>
      <c r="CE158" s="29">
        <f t="shared" si="273"/>
        <v>8.6851950828433985E-2</v>
      </c>
      <c r="CF158" s="29">
        <f t="shared" si="274"/>
        <v>9.8678414096916309E-4</v>
      </c>
      <c r="CG158" s="29">
        <f t="shared" si="275"/>
        <v>0.79892021714750749</v>
      </c>
      <c r="CH158" s="29">
        <f t="shared" si="276"/>
        <v>2.9423618070737945E-2</v>
      </c>
      <c r="CI158" s="29">
        <f t="shared" si="277"/>
        <v>1.4521070880573871E-3</v>
      </c>
      <c r="CJ158" s="29">
        <f t="shared" si="278"/>
        <v>0</v>
      </c>
      <c r="CK158" s="29">
        <f t="shared" si="279"/>
        <v>0</v>
      </c>
      <c r="CL158" s="29">
        <f t="shared" si="280"/>
        <v>1.3815953083654937E-3</v>
      </c>
      <c r="CM158" s="29">
        <f t="shared" si="281"/>
        <v>1.8965985474333178</v>
      </c>
      <c r="CN158" s="29"/>
      <c r="CO158" s="29">
        <f t="shared" si="282"/>
        <v>0.86932107839736039</v>
      </c>
      <c r="CP158" s="29"/>
      <c r="CQ158" s="29">
        <f t="shared" si="283"/>
        <v>1.8607190231058697</v>
      </c>
      <c r="CR158" s="29">
        <f t="shared" si="284"/>
        <v>2.2534139220919693E-3</v>
      </c>
      <c r="CS158" s="29">
        <f t="shared" si="285"/>
        <v>0.13828816900579632</v>
      </c>
      <c r="CT158" s="29">
        <f t="shared" si="286"/>
        <v>8.6851950828433985E-2</v>
      </c>
      <c r="CU158" s="29">
        <f t="shared" si="287"/>
        <v>9.8678414096916309E-4</v>
      </c>
      <c r="CV158" s="29">
        <f t="shared" si="288"/>
        <v>0.79892021714750749</v>
      </c>
      <c r="CW158" s="29">
        <f t="shared" si="289"/>
        <v>2.9423618070737945E-2</v>
      </c>
      <c r="CX158" s="29">
        <f t="shared" si="290"/>
        <v>1.4521070880573871E-3</v>
      </c>
      <c r="CY158" s="29">
        <f t="shared" si="291"/>
        <v>0</v>
      </c>
      <c r="CZ158" s="29">
        <f t="shared" si="292"/>
        <v>0</v>
      </c>
      <c r="DA158" s="29">
        <f t="shared" si="293"/>
        <v>4.144785925096481E-3</v>
      </c>
      <c r="DB158" s="29">
        <f t="shared" si="294"/>
        <v>2.9230400692345606</v>
      </c>
      <c r="DC158" s="29">
        <f t="shared" si="295"/>
        <v>2.0526574586338753</v>
      </c>
      <c r="DD158" s="29">
        <f t="shared" si="296"/>
        <v>1.9097093906001008</v>
      </c>
      <c r="DE158" s="29">
        <f t="shared" si="297"/>
        <v>2.3127434472857474E-3</v>
      </c>
      <c r="DF158" s="29">
        <f t="shared" si="298"/>
        <v>0.18923882770037984</v>
      </c>
      <c r="DG158" s="29">
        <f t="shared" si="299"/>
        <v>1.9120221340473866</v>
      </c>
      <c r="DH158" s="29">
        <f t="shared" si="300"/>
        <v>9.0290609399899191E-2</v>
      </c>
      <c r="DI158" s="29">
        <f t="shared" si="301"/>
        <v>9.8948218300480645E-2</v>
      </c>
      <c r="DJ158" s="29">
        <f t="shared" si="302"/>
        <v>0.17827730466488761</v>
      </c>
      <c r="DK158" s="29">
        <f t="shared" si="303"/>
        <v>2.0255298270219742E-3</v>
      </c>
      <c r="DL158" s="29">
        <f t="shared" si="304"/>
        <v>1.6399095425812265</v>
      </c>
      <c r="DM158" s="29">
        <f t="shared" si="305"/>
        <v>6.0396609092894717E-2</v>
      </c>
      <c r="DN158" s="29">
        <f t="shared" si="306"/>
        <v>5.9613568900722261E-3</v>
      </c>
      <c r="DO158" s="29">
        <f t="shared" si="307"/>
        <v>0</v>
      </c>
      <c r="DP158" s="29">
        <f t="shared" si="308"/>
        <v>0</v>
      </c>
      <c r="DQ158" s="29">
        <f t="shared" si="309"/>
        <v>5.6718838290599994E-3</v>
      </c>
      <c r="DR158" s="31">
        <f t="shared" si="310"/>
        <v>3.9935031886329293</v>
      </c>
      <c r="DS158" s="29"/>
      <c r="DT158" s="29">
        <f t="shared" si="311"/>
        <v>5.9613568900722261E-3</v>
      </c>
      <c r="DU158" s="29">
        <f t="shared" si="312"/>
        <v>2.3127434472857474E-3</v>
      </c>
      <c r="DV158" s="29">
        <f t="shared" si="313"/>
        <v>5.6718838290599994E-3</v>
      </c>
      <c r="DW158" s="31">
        <f t="shared" si="314"/>
        <v>8.7314977581348416E-2</v>
      </c>
      <c r="DX158" s="29">
        <f t="shared" si="315"/>
        <v>6.0396609092894717E-2</v>
      </c>
      <c r="DY158" s="29">
        <f t="shared" si="316"/>
        <v>0.83509402347580353</v>
      </c>
      <c r="DZ158" s="29">
        <f t="shared" si="317"/>
        <v>0.99675159431646465</v>
      </c>
      <c r="EA158" s="29">
        <f t="shared" si="318"/>
        <v>4.7008152151106444</v>
      </c>
      <c r="EB158" s="29">
        <f t="shared" si="319"/>
        <v>3.6351034282416737</v>
      </c>
      <c r="EC158" s="29"/>
      <c r="ED158" s="29"/>
      <c r="EE158" s="29">
        <f t="shared" si="320"/>
        <v>0.45539831824398957</v>
      </c>
      <c r="EF158" s="29">
        <f t="shared" si="321"/>
        <v>0.25962856464409628</v>
      </c>
      <c r="EG158" s="29">
        <f t="shared" si="322"/>
        <v>-0.86721203892677723</v>
      </c>
      <c r="EH158" s="29">
        <f t="shared" si="323"/>
        <v>4.612411516720182</v>
      </c>
      <c r="EI158" s="29" t="e">
        <f>125.9*1000/8.3144+(#REF!*10^9-10^5)*6.5*(10^-6)/8.3144</f>
        <v>#REF!</v>
      </c>
      <c r="EJ158" s="29">
        <f t="shared" si="324"/>
        <v>10.782961394702998</v>
      </c>
      <c r="EK158" s="29" t="e">
        <f t="shared" si="325"/>
        <v>#REF!</v>
      </c>
      <c r="EL158" s="29" t="e">
        <f>#REF!</f>
        <v>#REF!</v>
      </c>
      <c r="EM158" s="29" t="e">
        <f>1/(0.000407-0.0000329*#REF!+0.00001202*P158+0.000056662*EA158-0.000306214*BT158-0.0006176*BW158+0.00018946*BT158/(BT158+BR158)+0.00025746*DJ158)</f>
        <v>#REF!</v>
      </c>
      <c r="EN158" s="29"/>
      <c r="EO158" s="29" t="e">
        <f t="shared" si="326"/>
        <v>#REF!</v>
      </c>
      <c r="EP158" s="29" t="e">
        <f>#REF!</f>
        <v>#REF!</v>
      </c>
      <c r="EQ158" s="31" t="e">
        <f t="shared" si="327"/>
        <v>#REF!</v>
      </c>
      <c r="ER158" s="31" t="e">
        <f>2064.1+31.52*DF158-12.28*DM158-289.6*DQ158+1.544*LN(DQ158)-177.24*(DF158-0.17145)^2-371.87*(DF158-0.17145)*(DM158-0.07365)+0.321067*#REF!-343.43*LN(#REF!)</f>
        <v>#REF!</v>
      </c>
      <c r="ES158" s="31" t="e">
        <f t="shared" si="328"/>
        <v>#REF!</v>
      </c>
      <c r="ET158" s="31">
        <f t="shared" si="329"/>
        <v>0.36323181797154819</v>
      </c>
      <c r="EU158" s="31" t="e">
        <f>(5573.8+587.9*#REF!-61*#REF!^2)/(5.3-0.633*LN(ET158)-3.97*EF158+0.06*EG158+24.7*BU158^2+0.081*P158+0.156*#REF!)</f>
        <v>#REF!</v>
      </c>
    </row>
    <row r="159" spans="4:151">
      <c r="D159">
        <v>42.66</v>
      </c>
      <c r="E159">
        <v>0.66</v>
      </c>
      <c r="F159">
        <v>9.36</v>
      </c>
      <c r="G159">
        <v>20.48</v>
      </c>
      <c r="H159">
        <v>0.28000000000000003</v>
      </c>
      <c r="I159">
        <v>13.96</v>
      </c>
      <c r="J159">
        <v>11.13</v>
      </c>
      <c r="K159">
        <v>0.11</v>
      </c>
      <c r="L159">
        <v>0.04</v>
      </c>
      <c r="M159" s="30">
        <v>0</v>
      </c>
      <c r="N159">
        <v>0.33</v>
      </c>
      <c r="O159">
        <v>0</v>
      </c>
      <c r="P159">
        <v>0</v>
      </c>
      <c r="S159">
        <v>55.9</v>
      </c>
      <c r="T159">
        <v>0.09</v>
      </c>
      <c r="U159">
        <v>4.7</v>
      </c>
      <c r="V159">
        <v>6.24</v>
      </c>
      <c r="W159">
        <v>7.0000000000000007E-2</v>
      </c>
      <c r="X159">
        <v>32.200000000000003</v>
      </c>
      <c r="Y159">
        <v>1.65</v>
      </c>
      <c r="Z159">
        <v>0.09</v>
      </c>
      <c r="AA159">
        <v>0</v>
      </c>
      <c r="AB159" s="30">
        <v>0</v>
      </c>
      <c r="AC159">
        <v>0.21</v>
      </c>
      <c r="AD159" s="30">
        <v>0</v>
      </c>
      <c r="AF159" s="29">
        <f t="shared" si="225"/>
        <v>0.32856406112867331</v>
      </c>
      <c r="AG159" s="29">
        <f t="shared" si="226"/>
        <v>0.19646972883053665</v>
      </c>
      <c r="AH159" s="7" t="str">
        <f t="shared" si="227"/>
        <v/>
      </c>
      <c r="AI159" s="29" t="str">
        <f t="shared" si="228"/>
        <v/>
      </c>
      <c r="AJ159" s="40" t="e">
        <f t="shared" si="229"/>
        <v>#REF!</v>
      </c>
      <c r="AK159" s="41">
        <f t="shared" ca="1" si="230"/>
        <v>1615.4369238270958</v>
      </c>
      <c r="AL159" s="40">
        <f t="shared" ca="1" si="231"/>
        <v>1491.6386622641735</v>
      </c>
      <c r="AM159" s="94">
        <f t="shared" ca="1" si="232"/>
        <v>1615.4369238270958</v>
      </c>
      <c r="AN159" s="94">
        <f t="shared" ca="1" si="233"/>
        <v>2.5125099364397507</v>
      </c>
      <c r="AO159" s="90">
        <f t="shared" si="234"/>
        <v>2.1075976666666669</v>
      </c>
      <c r="AP159" s="90">
        <f t="shared" si="235"/>
        <v>1.5080970085470087</v>
      </c>
      <c r="AQ159" s="29"/>
      <c r="AR159" s="40" t="e">
        <f t="shared" si="236"/>
        <v>#REF!</v>
      </c>
      <c r="AS159" s="40">
        <f t="shared" ca="1" si="237"/>
        <v>2.5125099364397507</v>
      </c>
      <c r="AT159" s="40">
        <f t="shared" ca="1" si="238"/>
        <v>4.1379993547580769</v>
      </c>
      <c r="AU159" s="64"/>
      <c r="AV159" s="126">
        <f t="shared" si="239"/>
        <v>0.13209433229813666</v>
      </c>
      <c r="AW159" s="29"/>
      <c r="AX159" s="29">
        <f t="shared" si="240"/>
        <v>0.1086943554766011</v>
      </c>
      <c r="AY159" s="29">
        <f t="shared" si="241"/>
        <v>0.82285404366387305</v>
      </c>
      <c r="AZ159" s="29">
        <f t="shared" si="242"/>
        <v>54.855082995133451</v>
      </c>
      <c r="BA159" s="29">
        <f t="shared" si="243"/>
        <v>90.194775364538998</v>
      </c>
      <c r="BB159" s="29">
        <f t="shared" si="244"/>
        <v>0.71000244656257949</v>
      </c>
      <c r="BC159" s="29">
        <f t="shared" si="245"/>
        <v>8.2625177143372218E-3</v>
      </c>
      <c r="BD159" s="29">
        <f t="shared" si="246"/>
        <v>0.18359961161620619</v>
      </c>
      <c r="BE159" s="29">
        <f t="shared" si="247"/>
        <v>0.28505255656511669</v>
      </c>
      <c r="BF159" s="29">
        <f t="shared" si="248"/>
        <v>3.9471365638766524E-3</v>
      </c>
      <c r="BG159" s="29">
        <f t="shared" si="249"/>
        <v>0.34636416867637282</v>
      </c>
      <c r="BH159" s="29">
        <f t="shared" si="250"/>
        <v>0.1984756782589778</v>
      </c>
      <c r="BI159" s="29">
        <f t="shared" si="251"/>
        <v>3.5495951041402797E-3</v>
      </c>
      <c r="BJ159" s="29">
        <f t="shared" si="252"/>
        <v>8.492929636077965E-4</v>
      </c>
      <c r="BK159" s="29">
        <f t="shared" si="253"/>
        <v>0</v>
      </c>
      <c r="BL159" s="29">
        <f t="shared" si="254"/>
        <v>4.3421566834344096E-3</v>
      </c>
      <c r="BM159" s="29">
        <f t="shared" si="255"/>
        <v>0</v>
      </c>
      <c r="BN159" s="29">
        <f t="shared" si="256"/>
        <v>1.7444451607086491</v>
      </c>
      <c r="BO159" s="29">
        <f t="shared" si="257"/>
        <v>0.40700760479862486</v>
      </c>
      <c r="BP159" s="29">
        <f t="shared" si="258"/>
        <v>4.7364731780853032E-3</v>
      </c>
      <c r="BQ159" s="29">
        <f t="shared" si="259"/>
        <v>0.10524814178831635</v>
      </c>
      <c r="BR159" s="29">
        <f t="shared" si="260"/>
        <v>0.16340585705160218</v>
      </c>
      <c r="BS159" s="29">
        <f t="shared" si="261"/>
        <v>2.2626888209390313E-3</v>
      </c>
      <c r="BT159" s="29">
        <f t="shared" si="262"/>
        <v>0.19855262663325496</v>
      </c>
      <c r="BU159" s="29">
        <f t="shared" si="263"/>
        <v>0.11377581980183926</v>
      </c>
      <c r="BV159" s="29">
        <f t="shared" si="264"/>
        <v>2.0347989057439451E-3</v>
      </c>
      <c r="BW159" s="29">
        <f t="shared" si="265"/>
        <v>4.8685563910922069E-4</v>
      </c>
      <c r="BX159" s="29">
        <f t="shared" si="266"/>
        <v>0</v>
      </c>
      <c r="BY159" s="29">
        <f t="shared" si="267"/>
        <v>2.4891333824850577E-3</v>
      </c>
      <c r="BZ159" s="29">
        <f t="shared" si="268"/>
        <v>0</v>
      </c>
      <c r="CA159" s="29">
        <f t="shared" si="269"/>
        <v>1.0000000000000002</v>
      </c>
      <c r="CB159" s="29">
        <f t="shared" si="270"/>
        <v>0.93035951155293484</v>
      </c>
      <c r="CC159" s="29">
        <f t="shared" si="271"/>
        <v>1.1267069610459847E-3</v>
      </c>
      <c r="CD159" s="29">
        <f t="shared" si="272"/>
        <v>4.6096056335265444E-2</v>
      </c>
      <c r="CE159" s="29">
        <f t="shared" si="273"/>
        <v>8.6851950828433985E-2</v>
      </c>
      <c r="CF159" s="29">
        <f t="shared" si="274"/>
        <v>9.8678414096916309E-4</v>
      </c>
      <c r="CG159" s="29">
        <f t="shared" si="275"/>
        <v>0.79892021714750749</v>
      </c>
      <c r="CH159" s="29">
        <f t="shared" si="276"/>
        <v>2.9423618070737945E-2</v>
      </c>
      <c r="CI159" s="29">
        <f t="shared" si="277"/>
        <v>1.4521070880573871E-3</v>
      </c>
      <c r="CJ159" s="29">
        <f t="shared" si="278"/>
        <v>0</v>
      </c>
      <c r="CK159" s="29">
        <f t="shared" si="279"/>
        <v>0</v>
      </c>
      <c r="CL159" s="29">
        <f t="shared" si="280"/>
        <v>1.3815953083654937E-3</v>
      </c>
      <c r="CM159" s="29">
        <f t="shared" si="281"/>
        <v>1.8965985474333178</v>
      </c>
      <c r="CN159" s="29"/>
      <c r="CO159" s="29">
        <f t="shared" si="282"/>
        <v>0.86932107839736039</v>
      </c>
      <c r="CP159" s="29"/>
      <c r="CQ159" s="29">
        <f t="shared" si="283"/>
        <v>1.8607190231058697</v>
      </c>
      <c r="CR159" s="29">
        <f t="shared" si="284"/>
        <v>2.2534139220919693E-3</v>
      </c>
      <c r="CS159" s="29">
        <f t="shared" si="285"/>
        <v>0.13828816900579632</v>
      </c>
      <c r="CT159" s="29">
        <f t="shared" si="286"/>
        <v>8.6851950828433985E-2</v>
      </c>
      <c r="CU159" s="29">
        <f t="shared" si="287"/>
        <v>9.8678414096916309E-4</v>
      </c>
      <c r="CV159" s="29">
        <f t="shared" si="288"/>
        <v>0.79892021714750749</v>
      </c>
      <c r="CW159" s="29">
        <f t="shared" si="289"/>
        <v>2.9423618070737945E-2</v>
      </c>
      <c r="CX159" s="29">
        <f t="shared" si="290"/>
        <v>1.4521070880573871E-3</v>
      </c>
      <c r="CY159" s="29">
        <f t="shared" si="291"/>
        <v>0</v>
      </c>
      <c r="CZ159" s="29">
        <f t="shared" si="292"/>
        <v>0</v>
      </c>
      <c r="DA159" s="29">
        <f t="shared" si="293"/>
        <v>4.144785925096481E-3</v>
      </c>
      <c r="DB159" s="29">
        <f t="shared" si="294"/>
        <v>2.9230400692345606</v>
      </c>
      <c r="DC159" s="29">
        <f t="shared" si="295"/>
        <v>2.0526574586338753</v>
      </c>
      <c r="DD159" s="29">
        <f t="shared" si="296"/>
        <v>1.9097093906001008</v>
      </c>
      <c r="DE159" s="29">
        <f t="shared" si="297"/>
        <v>2.3127434472857474E-3</v>
      </c>
      <c r="DF159" s="29">
        <f t="shared" si="298"/>
        <v>0.18923882770037984</v>
      </c>
      <c r="DG159" s="29">
        <f t="shared" si="299"/>
        <v>1.9120221340473866</v>
      </c>
      <c r="DH159" s="29">
        <f t="shared" si="300"/>
        <v>9.0290609399899191E-2</v>
      </c>
      <c r="DI159" s="29">
        <f t="shared" si="301"/>
        <v>9.8948218300480645E-2</v>
      </c>
      <c r="DJ159" s="29">
        <f t="shared" si="302"/>
        <v>0.17827730466488761</v>
      </c>
      <c r="DK159" s="29">
        <f t="shared" si="303"/>
        <v>2.0255298270219742E-3</v>
      </c>
      <c r="DL159" s="29">
        <f t="shared" si="304"/>
        <v>1.6399095425812265</v>
      </c>
      <c r="DM159" s="29">
        <f t="shared" si="305"/>
        <v>6.0396609092894717E-2</v>
      </c>
      <c r="DN159" s="29">
        <f t="shared" si="306"/>
        <v>5.9613568900722261E-3</v>
      </c>
      <c r="DO159" s="29">
        <f t="shared" si="307"/>
        <v>0</v>
      </c>
      <c r="DP159" s="29">
        <f t="shared" si="308"/>
        <v>0</v>
      </c>
      <c r="DQ159" s="29">
        <f t="shared" si="309"/>
        <v>5.6718838290599994E-3</v>
      </c>
      <c r="DR159" s="31">
        <f t="shared" si="310"/>
        <v>3.9935031886329293</v>
      </c>
      <c r="DS159" s="29"/>
      <c r="DT159" s="29">
        <f t="shared" si="311"/>
        <v>5.9613568900722261E-3</v>
      </c>
      <c r="DU159" s="29">
        <f t="shared" si="312"/>
        <v>2.3127434472857474E-3</v>
      </c>
      <c r="DV159" s="29">
        <f t="shared" si="313"/>
        <v>5.6718838290599994E-3</v>
      </c>
      <c r="DW159" s="31">
        <f t="shared" si="314"/>
        <v>8.7314977581348416E-2</v>
      </c>
      <c r="DX159" s="29">
        <f t="shared" si="315"/>
        <v>6.0396609092894717E-2</v>
      </c>
      <c r="DY159" s="29">
        <f t="shared" si="316"/>
        <v>0.83509402347580353</v>
      </c>
      <c r="DZ159" s="29">
        <f t="shared" si="317"/>
        <v>0.99675159431646465</v>
      </c>
      <c r="EA159" s="29">
        <f t="shared" si="318"/>
        <v>3.6376238180960319</v>
      </c>
      <c r="EB159" s="29">
        <f t="shared" si="319"/>
        <v>3.9735530450411773</v>
      </c>
      <c r="EC159" s="29"/>
      <c r="ED159" s="29"/>
      <c r="EE159" s="29">
        <f t="shared" si="320"/>
        <v>0.40700760479862486</v>
      </c>
      <c r="EF159" s="29">
        <f t="shared" si="321"/>
        <v>0.47799699230763548</v>
      </c>
      <c r="EG159" s="29">
        <f t="shared" si="322"/>
        <v>-0.42246506459525507</v>
      </c>
      <c r="EH159" s="29">
        <f t="shared" si="323"/>
        <v>1.951105264331441</v>
      </c>
      <c r="EI159" s="29" t="e">
        <f>125.9*1000/8.3144+(#REF!*10^9-10^5)*6.5*(10^-6)/8.3144</f>
        <v>#REF!</v>
      </c>
      <c r="EJ159" s="29">
        <f t="shared" si="324"/>
        <v>9.8382096534978913</v>
      </c>
      <c r="EK159" s="29" t="e">
        <f t="shared" si="325"/>
        <v>#REF!</v>
      </c>
      <c r="EL159" s="29" t="e">
        <f>#REF!</f>
        <v>#REF!</v>
      </c>
      <c r="EM159" s="29" t="e">
        <f>1/(0.000407-0.0000329*#REF!+0.00001202*P159+0.000056662*EA159-0.000306214*BT159-0.0006176*BW159+0.00018946*BT159/(BT159+BR159)+0.00025746*DJ159)</f>
        <v>#REF!</v>
      </c>
      <c r="EN159" s="29"/>
      <c r="EO159" s="29" t="e">
        <f t="shared" si="326"/>
        <v>#REF!</v>
      </c>
      <c r="EP159" s="29" t="e">
        <f>#REF!</f>
        <v>#REF!</v>
      </c>
      <c r="EQ159" s="31" t="e">
        <f t="shared" si="327"/>
        <v>#REF!</v>
      </c>
      <c r="ER159" s="31" t="e">
        <f>2064.1+31.52*DF159-12.28*DM159-289.6*DQ159+1.544*LN(DQ159)-177.24*(DF159-0.17145)^2-371.87*(DF159-0.17145)*(DM159-0.07365)+0.321067*#REF!-343.43*LN(#REF!)</f>
        <v>#REF!</v>
      </c>
      <c r="ES159" s="31" t="e">
        <f t="shared" si="328"/>
        <v>#REF!</v>
      </c>
      <c r="ET159" s="31">
        <f t="shared" si="329"/>
        <v>0.54855082995133453</v>
      </c>
      <c r="EU159" s="31" t="e">
        <f>(5573.8+587.9*#REF!-61*#REF!^2)/(5.3-0.633*LN(ET159)-3.97*EF159+0.06*EG159+24.7*BU159^2+0.081*P159+0.156*#REF!)</f>
        <v>#REF!</v>
      </c>
    </row>
    <row r="160" spans="4:151">
      <c r="D160">
        <v>48.64</v>
      </c>
      <c r="E160">
        <v>1.1599999999999999</v>
      </c>
      <c r="F160">
        <v>14.32</v>
      </c>
      <c r="G160">
        <v>9.19</v>
      </c>
      <c r="H160">
        <v>0</v>
      </c>
      <c r="I160">
        <v>13.49</v>
      </c>
      <c r="J160">
        <v>10.19</v>
      </c>
      <c r="K160">
        <v>2.65</v>
      </c>
      <c r="L160">
        <v>0.21</v>
      </c>
      <c r="M160" s="30">
        <v>0</v>
      </c>
      <c r="N160">
        <v>0.15</v>
      </c>
      <c r="O160">
        <v>0</v>
      </c>
      <c r="P160">
        <v>0</v>
      </c>
      <c r="S160">
        <v>55.9</v>
      </c>
      <c r="T160">
        <v>0.09</v>
      </c>
      <c r="U160">
        <v>4.7</v>
      </c>
      <c r="V160">
        <v>6.24</v>
      </c>
      <c r="W160">
        <v>7.0000000000000007E-2</v>
      </c>
      <c r="X160">
        <v>32.200000000000003</v>
      </c>
      <c r="Y160">
        <v>1.65</v>
      </c>
      <c r="Z160">
        <v>0.09</v>
      </c>
      <c r="AA160">
        <v>0</v>
      </c>
      <c r="AB160" s="30">
        <v>0</v>
      </c>
      <c r="AC160">
        <v>0.21</v>
      </c>
      <c r="AD160" s="30">
        <v>0</v>
      </c>
      <c r="AF160" s="29">
        <f t="shared" si="225"/>
        <v>0.31637084027457596</v>
      </c>
      <c r="AG160" s="29">
        <f t="shared" si="226"/>
        <v>3.1908252665846515E-2</v>
      </c>
      <c r="AH160" s="7">
        <f t="shared" ca="1" si="227"/>
        <v>16.697645153993729</v>
      </c>
      <c r="AI160" s="29">
        <f t="shared" ca="1" si="228"/>
        <v>1667.6398947689072</v>
      </c>
      <c r="AJ160" s="40" t="e">
        <f t="shared" si="229"/>
        <v>#REF!</v>
      </c>
      <c r="AK160" s="41">
        <f t="shared" ca="1" si="230"/>
        <v>1394.4898947689071</v>
      </c>
      <c r="AL160" s="40">
        <f t="shared" ca="1" si="231"/>
        <v>1394.6267295510702</v>
      </c>
      <c r="AM160" s="94">
        <f t="shared" ca="1" si="232"/>
        <v>1394.4898947689071</v>
      </c>
      <c r="AN160" s="94">
        <f t="shared" ca="1" si="233"/>
        <v>1.669764515399373</v>
      </c>
      <c r="AO160" s="90">
        <f t="shared" si="234"/>
        <v>1.5656185698324023</v>
      </c>
      <c r="AP160" s="90">
        <f t="shared" si="235"/>
        <v>0.95484329608938556</v>
      </c>
      <c r="AQ160" s="29"/>
      <c r="AR160" s="40" t="e">
        <f t="shared" si="236"/>
        <v>#REF!</v>
      </c>
      <c r="AS160" s="40">
        <f t="shared" ca="1" si="237"/>
        <v>1.669764515399373</v>
      </c>
      <c r="AT160" s="40">
        <f t="shared" ca="1" si="238"/>
        <v>2.0962163329668693</v>
      </c>
      <c r="AU160" s="64"/>
      <c r="AV160" s="126">
        <f t="shared" si="239"/>
        <v>0.28446258760872944</v>
      </c>
      <c r="AW160" s="29"/>
      <c r="AX160" s="29">
        <f t="shared" si="240"/>
        <v>0.1086943554766011</v>
      </c>
      <c r="AY160" s="29">
        <f t="shared" si="241"/>
        <v>0.38210422112206627</v>
      </c>
      <c r="AZ160" s="29">
        <f t="shared" si="242"/>
        <v>72.350257490606722</v>
      </c>
      <c r="BA160" s="29">
        <f t="shared" si="243"/>
        <v>90.194775364538998</v>
      </c>
      <c r="BB160" s="29">
        <f t="shared" si="244"/>
        <v>0.80952927803103314</v>
      </c>
      <c r="BC160" s="29">
        <f t="shared" si="245"/>
        <v>1.4522000831259357E-2</v>
      </c>
      <c r="BD160" s="29">
        <f t="shared" si="246"/>
        <v>0.28089171349829839</v>
      </c>
      <c r="BE160" s="29">
        <f t="shared" si="247"/>
        <v>0.12791176732585069</v>
      </c>
      <c r="BF160" s="29">
        <f t="shared" si="248"/>
        <v>0</v>
      </c>
      <c r="BG160" s="29">
        <f t="shared" si="249"/>
        <v>0.33470291084844334</v>
      </c>
      <c r="BH160" s="29">
        <f t="shared" si="250"/>
        <v>0.18171313220655735</v>
      </c>
      <c r="BI160" s="29">
        <f t="shared" si="251"/>
        <v>8.5512972963379466E-2</v>
      </c>
      <c r="BJ160" s="29">
        <f t="shared" si="252"/>
        <v>4.458788058940932E-3</v>
      </c>
      <c r="BK160" s="29">
        <f t="shared" si="253"/>
        <v>0</v>
      </c>
      <c r="BL160" s="29">
        <f t="shared" si="254"/>
        <v>1.9737075833792766E-3</v>
      </c>
      <c r="BM160" s="29">
        <f t="shared" si="255"/>
        <v>0</v>
      </c>
      <c r="BN160" s="29">
        <f t="shared" si="256"/>
        <v>1.8412162713471418</v>
      </c>
      <c r="BO160" s="29">
        <f t="shared" si="257"/>
        <v>0.43967093416936515</v>
      </c>
      <c r="BP160" s="29">
        <f t="shared" si="258"/>
        <v>7.8871781969611903E-3</v>
      </c>
      <c r="BQ160" s="29">
        <f t="shared" si="259"/>
        <v>0.15255769670815561</v>
      </c>
      <c r="BR160" s="29">
        <f t="shared" si="260"/>
        <v>6.9471343109662478E-2</v>
      </c>
      <c r="BS160" s="29">
        <f t="shared" si="261"/>
        <v>0</v>
      </c>
      <c r="BT160" s="29">
        <f t="shared" si="262"/>
        <v>0.18178359384340823</v>
      </c>
      <c r="BU160" s="29">
        <f t="shared" si="263"/>
        <v>9.8691900041490171E-2</v>
      </c>
      <c r="BV160" s="29">
        <f t="shared" si="264"/>
        <v>4.6443741723406103E-2</v>
      </c>
      <c r="BW160" s="29">
        <f t="shared" si="265"/>
        <v>2.4216536255562316E-3</v>
      </c>
      <c r="BX160" s="29">
        <f t="shared" si="266"/>
        <v>0</v>
      </c>
      <c r="BY160" s="29">
        <f t="shared" si="267"/>
        <v>1.0719585819949312E-3</v>
      </c>
      <c r="BZ160" s="29">
        <f t="shared" si="268"/>
        <v>0</v>
      </c>
      <c r="CA160" s="29">
        <f t="shared" si="269"/>
        <v>1.0000000000000002</v>
      </c>
      <c r="CB160" s="29">
        <f t="shared" si="270"/>
        <v>0.93035951155293484</v>
      </c>
      <c r="CC160" s="29">
        <f t="shared" si="271"/>
        <v>1.1267069610459847E-3</v>
      </c>
      <c r="CD160" s="29">
        <f t="shared" si="272"/>
        <v>4.6096056335265444E-2</v>
      </c>
      <c r="CE160" s="29">
        <f t="shared" si="273"/>
        <v>8.6851950828433985E-2</v>
      </c>
      <c r="CF160" s="29">
        <f t="shared" si="274"/>
        <v>9.8678414096916309E-4</v>
      </c>
      <c r="CG160" s="29">
        <f t="shared" si="275"/>
        <v>0.79892021714750749</v>
      </c>
      <c r="CH160" s="29">
        <f t="shared" si="276"/>
        <v>2.9423618070737945E-2</v>
      </c>
      <c r="CI160" s="29">
        <f t="shared" si="277"/>
        <v>1.4521070880573871E-3</v>
      </c>
      <c r="CJ160" s="29">
        <f t="shared" si="278"/>
        <v>0</v>
      </c>
      <c r="CK160" s="29">
        <f t="shared" si="279"/>
        <v>0</v>
      </c>
      <c r="CL160" s="29">
        <f t="shared" si="280"/>
        <v>1.3815953083654937E-3</v>
      </c>
      <c r="CM160" s="29">
        <f t="shared" si="281"/>
        <v>1.8965985474333178</v>
      </c>
      <c r="CN160" s="29"/>
      <c r="CO160" s="29">
        <f t="shared" si="282"/>
        <v>0.86932107839736039</v>
      </c>
      <c r="CP160" s="29"/>
      <c r="CQ160" s="29">
        <f t="shared" si="283"/>
        <v>1.8607190231058697</v>
      </c>
      <c r="CR160" s="29">
        <f t="shared" si="284"/>
        <v>2.2534139220919693E-3</v>
      </c>
      <c r="CS160" s="29">
        <f t="shared" si="285"/>
        <v>0.13828816900579632</v>
      </c>
      <c r="CT160" s="29">
        <f t="shared" si="286"/>
        <v>8.6851950828433985E-2</v>
      </c>
      <c r="CU160" s="29">
        <f t="shared" si="287"/>
        <v>9.8678414096916309E-4</v>
      </c>
      <c r="CV160" s="29">
        <f t="shared" si="288"/>
        <v>0.79892021714750749</v>
      </c>
      <c r="CW160" s="29">
        <f t="shared" si="289"/>
        <v>2.9423618070737945E-2</v>
      </c>
      <c r="CX160" s="29">
        <f t="shared" si="290"/>
        <v>1.4521070880573871E-3</v>
      </c>
      <c r="CY160" s="29">
        <f t="shared" si="291"/>
        <v>0</v>
      </c>
      <c r="CZ160" s="29">
        <f t="shared" si="292"/>
        <v>0</v>
      </c>
      <c r="DA160" s="29">
        <f t="shared" si="293"/>
        <v>4.144785925096481E-3</v>
      </c>
      <c r="DB160" s="29">
        <f t="shared" si="294"/>
        <v>2.9230400692345606</v>
      </c>
      <c r="DC160" s="29">
        <f t="shared" si="295"/>
        <v>2.0526574586338753</v>
      </c>
      <c r="DD160" s="29">
        <f t="shared" si="296"/>
        <v>1.9097093906001008</v>
      </c>
      <c r="DE160" s="29">
        <f t="shared" si="297"/>
        <v>2.3127434472857474E-3</v>
      </c>
      <c r="DF160" s="29">
        <f t="shared" si="298"/>
        <v>0.18923882770037984</v>
      </c>
      <c r="DG160" s="29">
        <f t="shared" si="299"/>
        <v>1.9120221340473866</v>
      </c>
      <c r="DH160" s="29">
        <f t="shared" si="300"/>
        <v>9.0290609399899191E-2</v>
      </c>
      <c r="DI160" s="29">
        <f t="shared" si="301"/>
        <v>9.8948218300480645E-2</v>
      </c>
      <c r="DJ160" s="29">
        <f t="shared" si="302"/>
        <v>0.17827730466488761</v>
      </c>
      <c r="DK160" s="29">
        <f t="shared" si="303"/>
        <v>2.0255298270219742E-3</v>
      </c>
      <c r="DL160" s="29">
        <f t="shared" si="304"/>
        <v>1.6399095425812265</v>
      </c>
      <c r="DM160" s="29">
        <f t="shared" si="305"/>
        <v>6.0396609092894717E-2</v>
      </c>
      <c r="DN160" s="29">
        <f t="shared" si="306"/>
        <v>5.9613568900722261E-3</v>
      </c>
      <c r="DO160" s="29">
        <f t="shared" si="307"/>
        <v>0</v>
      </c>
      <c r="DP160" s="29">
        <f t="shared" si="308"/>
        <v>0</v>
      </c>
      <c r="DQ160" s="29">
        <f t="shared" si="309"/>
        <v>5.6718838290599994E-3</v>
      </c>
      <c r="DR160" s="31">
        <f t="shared" si="310"/>
        <v>3.9935031886329293</v>
      </c>
      <c r="DS160" s="29"/>
      <c r="DT160" s="29">
        <f t="shared" si="311"/>
        <v>5.9613568900722261E-3</v>
      </c>
      <c r="DU160" s="29">
        <f t="shared" si="312"/>
        <v>2.3127434472857474E-3</v>
      </c>
      <c r="DV160" s="29">
        <f t="shared" si="313"/>
        <v>5.6718838290599994E-3</v>
      </c>
      <c r="DW160" s="31">
        <f t="shared" si="314"/>
        <v>8.7314977581348416E-2</v>
      </c>
      <c r="DX160" s="29">
        <f t="shared" si="315"/>
        <v>6.0396609092894717E-2</v>
      </c>
      <c r="DY160" s="29">
        <f t="shared" si="316"/>
        <v>0.83509402347580353</v>
      </c>
      <c r="DZ160" s="29">
        <f t="shared" si="317"/>
        <v>0.99675159431646465</v>
      </c>
      <c r="EA160" s="29">
        <f t="shared" si="318"/>
        <v>4.2258208004835343</v>
      </c>
      <c r="EB160" s="29">
        <f t="shared" si="319"/>
        <v>3.5252074434820857</v>
      </c>
      <c r="EC160" s="29"/>
      <c r="ED160" s="29"/>
      <c r="EE160" s="29">
        <f t="shared" si="320"/>
        <v>0.43967093416936515</v>
      </c>
      <c r="EF160" s="29">
        <f t="shared" si="321"/>
        <v>0.34994683699456086</v>
      </c>
      <c r="EG160" s="29">
        <f t="shared" si="322"/>
        <v>-0.6347929482038891</v>
      </c>
      <c r="EH160" s="29">
        <f t="shared" si="323"/>
        <v>2.4119198433710398</v>
      </c>
      <c r="EI160" s="29" t="e">
        <f>125.9*1000/8.3144+(#REF!*10^9-10^5)*6.5*(10^-6)/8.3144</f>
        <v>#REF!</v>
      </c>
      <c r="EJ160" s="29">
        <f t="shared" si="324"/>
        <v>9.8509452172488725</v>
      </c>
      <c r="EK160" s="29" t="e">
        <f t="shared" si="325"/>
        <v>#REF!</v>
      </c>
      <c r="EL160" s="29" t="e">
        <f>#REF!</f>
        <v>#REF!</v>
      </c>
      <c r="EM160" s="29" t="e">
        <f>1/(0.000407-0.0000329*#REF!+0.00001202*P160+0.000056662*EA160-0.000306214*BT160-0.0006176*BW160+0.00018946*BT160/(BT160+BR160)+0.00025746*DJ160)</f>
        <v>#REF!</v>
      </c>
      <c r="EN160" s="29"/>
      <c r="EO160" s="29" t="e">
        <f t="shared" si="326"/>
        <v>#REF!</v>
      </c>
      <c r="EP160" s="29" t="e">
        <f>#REF!</f>
        <v>#REF!</v>
      </c>
      <c r="EQ160" s="31" t="e">
        <f t="shared" si="327"/>
        <v>#REF!</v>
      </c>
      <c r="ER160" s="31" t="e">
        <f>2064.1+31.52*DF160-12.28*DM160-289.6*DQ160+1.544*LN(DQ160)-177.24*(DF160-0.17145)^2-371.87*(DF160-0.17145)*(DM160-0.07365)+0.321067*#REF!-343.43*LN(#REF!)</f>
        <v>#REF!</v>
      </c>
      <c r="ES160" s="31" t="e">
        <f t="shared" si="328"/>
        <v>#REF!</v>
      </c>
      <c r="ET160" s="31">
        <f t="shared" si="329"/>
        <v>0.72350257490606718</v>
      </c>
      <c r="EU160" s="31" t="e">
        <f>(5573.8+587.9*#REF!-61*#REF!^2)/(5.3-0.633*LN(ET160)-3.97*EF160+0.06*EG160+24.7*BU160^2+0.081*P160+0.156*#REF!)</f>
        <v>#REF!</v>
      </c>
    </row>
    <row r="161" spans="4:151">
      <c r="D161">
        <v>48.52</v>
      </c>
      <c r="E161">
        <v>1.54</v>
      </c>
      <c r="F161">
        <v>17.72</v>
      </c>
      <c r="G161">
        <v>8.67</v>
      </c>
      <c r="H161">
        <v>0</v>
      </c>
      <c r="I161">
        <v>10.37</v>
      </c>
      <c r="J161">
        <v>9.43</v>
      </c>
      <c r="K161">
        <v>3</v>
      </c>
      <c r="L161">
        <v>0.28000000000000003</v>
      </c>
      <c r="M161" s="30">
        <v>0</v>
      </c>
      <c r="N161">
        <v>7.0000000000000007E-2</v>
      </c>
      <c r="O161">
        <v>0</v>
      </c>
      <c r="P161">
        <v>0</v>
      </c>
      <c r="S161">
        <v>55.9</v>
      </c>
      <c r="T161">
        <v>0.09</v>
      </c>
      <c r="U161">
        <v>4.7</v>
      </c>
      <c r="V161">
        <v>6.24</v>
      </c>
      <c r="W161">
        <v>7.0000000000000007E-2</v>
      </c>
      <c r="X161">
        <v>32.200000000000003</v>
      </c>
      <c r="Y161">
        <v>1.65</v>
      </c>
      <c r="Z161">
        <v>0.09</v>
      </c>
      <c r="AA161">
        <v>0</v>
      </c>
      <c r="AB161" s="30">
        <v>0</v>
      </c>
      <c r="AC161">
        <v>0.21</v>
      </c>
      <c r="AD161" s="30">
        <v>0</v>
      </c>
      <c r="AF161" s="29">
        <f t="shared" si="225"/>
        <v>0.3152480771833841</v>
      </c>
      <c r="AG161" s="29">
        <f t="shared" si="226"/>
        <v>8.3461449488827999E-2</v>
      </c>
      <c r="AH161" s="7" t="str">
        <f t="shared" si="227"/>
        <v/>
      </c>
      <c r="AI161" s="29" t="str">
        <f t="shared" si="228"/>
        <v/>
      </c>
      <c r="AJ161" s="40" t="e">
        <f t="shared" si="229"/>
        <v>#REF!</v>
      </c>
      <c r="AK161" s="41">
        <f t="shared" ca="1" si="230"/>
        <v>1317.8952903671668</v>
      </c>
      <c r="AL161" s="40">
        <f t="shared" ca="1" si="231"/>
        <v>1314.490587069645</v>
      </c>
      <c r="AM161" s="94">
        <f t="shared" ca="1" si="232"/>
        <v>1317.8952903671668</v>
      </c>
      <c r="AN161" s="94">
        <f t="shared" ca="1" si="233"/>
        <v>1.161507612199588</v>
      </c>
      <c r="AO161" s="90">
        <f t="shared" si="234"/>
        <v>1.0569868261851016</v>
      </c>
      <c r="AP161" s="90">
        <f t="shared" si="235"/>
        <v>0.75451896162528231</v>
      </c>
      <c r="AQ161" s="29"/>
      <c r="AR161" s="40" t="e">
        <f t="shared" si="236"/>
        <v>#REF!</v>
      </c>
      <c r="AS161" s="40">
        <f t="shared" ca="1" si="237"/>
        <v>1.161507612199588</v>
      </c>
      <c r="AT161" s="40">
        <f t="shared" ca="1" si="238"/>
        <v>1.5774886606698963</v>
      </c>
      <c r="AU161" s="64"/>
      <c r="AV161" s="126">
        <f t="shared" si="239"/>
        <v>0.2317866276945561</v>
      </c>
      <c r="AW161" s="29"/>
      <c r="AX161" s="29">
        <f t="shared" si="240"/>
        <v>0.1086943554766011</v>
      </c>
      <c r="AY161" s="29">
        <f t="shared" si="241"/>
        <v>0.46894144221225914</v>
      </c>
      <c r="AZ161" s="29">
        <f t="shared" si="242"/>
        <v>68.072771409597038</v>
      </c>
      <c r="BA161" s="29">
        <f t="shared" si="243"/>
        <v>90.194775364538998</v>
      </c>
      <c r="BB161" s="29">
        <f t="shared" si="244"/>
        <v>0.80753208408852239</v>
      </c>
      <c r="BC161" s="29">
        <f t="shared" si="245"/>
        <v>1.9279208000120184E-2</v>
      </c>
      <c r="BD161" s="29">
        <f t="shared" si="246"/>
        <v>0.34758388011102281</v>
      </c>
      <c r="BE161" s="29">
        <f t="shared" si="247"/>
        <v>0.12067410475681453</v>
      </c>
      <c r="BF161" s="29">
        <f t="shared" si="248"/>
        <v>0</v>
      </c>
      <c r="BG161" s="29">
        <f t="shared" si="249"/>
        <v>0.25729200782048606</v>
      </c>
      <c r="BH161" s="29">
        <f t="shared" si="250"/>
        <v>0.16816043539821746</v>
      </c>
      <c r="BI161" s="29">
        <f t="shared" si="251"/>
        <v>9.6807139203825818E-2</v>
      </c>
      <c r="BJ161" s="29">
        <f t="shared" si="252"/>
        <v>5.9450507452545763E-3</v>
      </c>
      <c r="BK161" s="29">
        <f t="shared" si="253"/>
        <v>0</v>
      </c>
      <c r="BL161" s="29">
        <f t="shared" si="254"/>
        <v>9.210635389103293E-4</v>
      </c>
      <c r="BM161" s="29">
        <f t="shared" si="255"/>
        <v>0</v>
      </c>
      <c r="BN161" s="29">
        <f t="shared" si="256"/>
        <v>1.824194973663174</v>
      </c>
      <c r="BO161" s="29">
        <f t="shared" si="257"/>
        <v>0.44267860384842178</v>
      </c>
      <c r="BP161" s="29">
        <f t="shared" si="258"/>
        <v>1.0568611512729652E-2</v>
      </c>
      <c r="BQ161" s="29">
        <f t="shared" si="259"/>
        <v>0.19054097019741156</v>
      </c>
      <c r="BR161" s="29">
        <f t="shared" si="260"/>
        <v>6.61519774470644E-2</v>
      </c>
      <c r="BS161" s="29">
        <f t="shared" si="261"/>
        <v>0</v>
      </c>
      <c r="BT161" s="29">
        <f t="shared" si="262"/>
        <v>0.14104413811853503</v>
      </c>
      <c r="BU161" s="29">
        <f t="shared" si="263"/>
        <v>9.2183367362609125E-2</v>
      </c>
      <c r="BV161" s="29">
        <f t="shared" si="264"/>
        <v>5.306841680932109E-2</v>
      </c>
      <c r="BW161" s="29">
        <f t="shared" si="265"/>
        <v>3.2589996305692551E-3</v>
      </c>
      <c r="BX161" s="29">
        <f t="shared" si="266"/>
        <v>0</v>
      </c>
      <c r="BY161" s="29">
        <f t="shared" si="267"/>
        <v>5.0491507333820659E-4</v>
      </c>
      <c r="BZ161" s="29">
        <f t="shared" si="268"/>
        <v>0</v>
      </c>
      <c r="CA161" s="29">
        <f t="shared" si="269"/>
        <v>1</v>
      </c>
      <c r="CB161" s="29">
        <f t="shared" si="270"/>
        <v>0.93035951155293484</v>
      </c>
      <c r="CC161" s="29">
        <f t="shared" si="271"/>
        <v>1.1267069610459847E-3</v>
      </c>
      <c r="CD161" s="29">
        <f t="shared" si="272"/>
        <v>4.6096056335265444E-2</v>
      </c>
      <c r="CE161" s="29">
        <f t="shared" si="273"/>
        <v>8.6851950828433985E-2</v>
      </c>
      <c r="CF161" s="29">
        <f t="shared" si="274"/>
        <v>9.8678414096916309E-4</v>
      </c>
      <c r="CG161" s="29">
        <f t="shared" si="275"/>
        <v>0.79892021714750749</v>
      </c>
      <c r="CH161" s="29">
        <f t="shared" si="276"/>
        <v>2.9423618070737945E-2</v>
      </c>
      <c r="CI161" s="29">
        <f t="shared" si="277"/>
        <v>1.4521070880573871E-3</v>
      </c>
      <c r="CJ161" s="29">
        <f t="shared" si="278"/>
        <v>0</v>
      </c>
      <c r="CK161" s="29">
        <f t="shared" si="279"/>
        <v>0</v>
      </c>
      <c r="CL161" s="29">
        <f t="shared" si="280"/>
        <v>1.3815953083654937E-3</v>
      </c>
      <c r="CM161" s="29">
        <f t="shared" si="281"/>
        <v>1.8965985474333178</v>
      </c>
      <c r="CN161" s="29"/>
      <c r="CO161" s="29">
        <f t="shared" si="282"/>
        <v>0.86932107839736039</v>
      </c>
      <c r="CP161" s="29"/>
      <c r="CQ161" s="29">
        <f t="shared" si="283"/>
        <v>1.8607190231058697</v>
      </c>
      <c r="CR161" s="29">
        <f t="shared" si="284"/>
        <v>2.2534139220919693E-3</v>
      </c>
      <c r="CS161" s="29">
        <f t="shared" si="285"/>
        <v>0.13828816900579632</v>
      </c>
      <c r="CT161" s="29">
        <f t="shared" si="286"/>
        <v>8.6851950828433985E-2</v>
      </c>
      <c r="CU161" s="29">
        <f t="shared" si="287"/>
        <v>9.8678414096916309E-4</v>
      </c>
      <c r="CV161" s="29">
        <f t="shared" si="288"/>
        <v>0.79892021714750749</v>
      </c>
      <c r="CW161" s="29">
        <f t="shared" si="289"/>
        <v>2.9423618070737945E-2</v>
      </c>
      <c r="CX161" s="29">
        <f t="shared" si="290"/>
        <v>1.4521070880573871E-3</v>
      </c>
      <c r="CY161" s="29">
        <f t="shared" si="291"/>
        <v>0</v>
      </c>
      <c r="CZ161" s="29">
        <f t="shared" si="292"/>
        <v>0</v>
      </c>
      <c r="DA161" s="29">
        <f t="shared" si="293"/>
        <v>4.144785925096481E-3</v>
      </c>
      <c r="DB161" s="29">
        <f t="shared" si="294"/>
        <v>2.9230400692345606</v>
      </c>
      <c r="DC161" s="29">
        <f t="shared" si="295"/>
        <v>2.0526574586338753</v>
      </c>
      <c r="DD161" s="29">
        <f t="shared" si="296"/>
        <v>1.9097093906001008</v>
      </c>
      <c r="DE161" s="29">
        <f t="shared" si="297"/>
        <v>2.3127434472857474E-3</v>
      </c>
      <c r="DF161" s="29">
        <f t="shared" si="298"/>
        <v>0.18923882770037984</v>
      </c>
      <c r="DG161" s="29">
        <f t="shared" si="299"/>
        <v>1.9120221340473866</v>
      </c>
      <c r="DH161" s="29">
        <f t="shared" si="300"/>
        <v>9.0290609399899191E-2</v>
      </c>
      <c r="DI161" s="29">
        <f t="shared" si="301"/>
        <v>9.8948218300480645E-2</v>
      </c>
      <c r="DJ161" s="29">
        <f t="shared" si="302"/>
        <v>0.17827730466488761</v>
      </c>
      <c r="DK161" s="29">
        <f t="shared" si="303"/>
        <v>2.0255298270219742E-3</v>
      </c>
      <c r="DL161" s="29">
        <f t="shared" si="304"/>
        <v>1.6399095425812265</v>
      </c>
      <c r="DM161" s="29">
        <f t="shared" si="305"/>
        <v>6.0396609092894717E-2</v>
      </c>
      <c r="DN161" s="29">
        <f t="shared" si="306"/>
        <v>5.9613568900722261E-3</v>
      </c>
      <c r="DO161" s="29">
        <f t="shared" si="307"/>
        <v>0</v>
      </c>
      <c r="DP161" s="29">
        <f t="shared" si="308"/>
        <v>0</v>
      </c>
      <c r="DQ161" s="29">
        <f t="shared" si="309"/>
        <v>5.6718838290599994E-3</v>
      </c>
      <c r="DR161" s="31">
        <f t="shared" si="310"/>
        <v>3.9935031886329293</v>
      </c>
      <c r="DS161" s="29"/>
      <c r="DT161" s="29">
        <f t="shared" si="311"/>
        <v>5.9613568900722261E-3</v>
      </c>
      <c r="DU161" s="29">
        <f t="shared" si="312"/>
        <v>2.3127434472857474E-3</v>
      </c>
      <c r="DV161" s="29">
        <f t="shared" si="313"/>
        <v>5.6718838290599994E-3</v>
      </c>
      <c r="DW161" s="31">
        <f t="shared" si="314"/>
        <v>8.7314977581348416E-2</v>
      </c>
      <c r="DX161" s="29">
        <f t="shared" si="315"/>
        <v>6.0396609092894717E-2</v>
      </c>
      <c r="DY161" s="29">
        <f t="shared" si="316"/>
        <v>0.83509402347580353</v>
      </c>
      <c r="DZ161" s="29">
        <f t="shared" si="317"/>
        <v>0.99675159431646465</v>
      </c>
      <c r="EA161" s="29">
        <f t="shared" si="318"/>
        <v>4.5977906174849608</v>
      </c>
      <c r="EB161" s="29">
        <f t="shared" si="319"/>
        <v>3.2665436029204842</v>
      </c>
      <c r="EC161" s="29"/>
      <c r="ED161" s="29"/>
      <c r="EE161" s="29">
        <f t="shared" si="320"/>
        <v>0.44267860384842178</v>
      </c>
      <c r="EF161" s="29">
        <f t="shared" si="321"/>
        <v>0.29937948292820854</v>
      </c>
      <c r="EG161" s="29">
        <f t="shared" si="322"/>
        <v>-0.81423590752539798</v>
      </c>
      <c r="EH161" s="29">
        <f t="shared" si="323"/>
        <v>3.0256399824346194</v>
      </c>
      <c r="EI161" s="29" t="e">
        <f>125.9*1000/8.3144+(#REF!*10^9-10^5)*6.5*(10^-6)/8.3144</f>
        <v>#REF!</v>
      </c>
      <c r="EJ161" s="29">
        <f t="shared" si="324"/>
        <v>10.171648739303063</v>
      </c>
      <c r="EK161" s="29" t="e">
        <f t="shared" si="325"/>
        <v>#REF!</v>
      </c>
      <c r="EL161" s="29" t="e">
        <f>#REF!</f>
        <v>#REF!</v>
      </c>
      <c r="EM161" s="29" t="e">
        <f>1/(0.000407-0.0000329*#REF!+0.00001202*P161+0.000056662*EA161-0.000306214*BT161-0.0006176*BW161+0.00018946*BT161/(BT161+BR161)+0.00025746*DJ161)</f>
        <v>#REF!</v>
      </c>
      <c r="EN161" s="29"/>
      <c r="EO161" s="29" t="e">
        <f t="shared" si="326"/>
        <v>#REF!</v>
      </c>
      <c r="EP161" s="29" t="e">
        <f>#REF!</f>
        <v>#REF!</v>
      </c>
      <c r="EQ161" s="31" t="e">
        <f t="shared" si="327"/>
        <v>#REF!</v>
      </c>
      <c r="ER161" s="31" t="e">
        <f>2064.1+31.52*DF161-12.28*DM161-289.6*DQ161+1.544*LN(DQ161)-177.24*(DF161-0.17145)^2-371.87*(DF161-0.17145)*(DM161-0.07365)+0.321067*#REF!-343.43*LN(#REF!)</f>
        <v>#REF!</v>
      </c>
      <c r="ES161" s="31" t="e">
        <f t="shared" si="328"/>
        <v>#REF!</v>
      </c>
      <c r="ET161" s="31">
        <f t="shared" si="329"/>
        <v>0.68072771409597055</v>
      </c>
      <c r="EU161" s="31" t="e">
        <f>(5573.8+587.9*#REF!-61*#REF!^2)/(5.3-0.633*LN(ET161)-3.97*EF161+0.06*EG161+24.7*BU161^2+0.081*P161+0.156*#REF!)</f>
        <v>#REF!</v>
      </c>
    </row>
    <row r="162" spans="4:151">
      <c r="D162">
        <v>49.09</v>
      </c>
      <c r="E162">
        <v>2.1800000000000002</v>
      </c>
      <c r="F162">
        <v>19.3</v>
      </c>
      <c r="G162">
        <v>8.24</v>
      </c>
      <c r="H162">
        <v>0</v>
      </c>
      <c r="I162">
        <v>7.29</v>
      </c>
      <c r="J162">
        <v>5.95</v>
      </c>
      <c r="K162">
        <v>7.04</v>
      </c>
      <c r="L162">
        <v>0.88</v>
      </c>
      <c r="M162" s="30">
        <v>0</v>
      </c>
      <c r="N162">
        <v>0.03</v>
      </c>
      <c r="O162">
        <v>0</v>
      </c>
      <c r="P162">
        <v>0</v>
      </c>
      <c r="S162">
        <v>55.9</v>
      </c>
      <c r="T162">
        <v>0.09</v>
      </c>
      <c r="U162">
        <v>4.7</v>
      </c>
      <c r="V162">
        <v>6.24</v>
      </c>
      <c r="W162">
        <v>7.0000000000000007E-2</v>
      </c>
      <c r="X162">
        <v>32.200000000000003</v>
      </c>
      <c r="Y162">
        <v>1.65</v>
      </c>
      <c r="Z162">
        <v>0.09</v>
      </c>
      <c r="AA162">
        <v>0</v>
      </c>
      <c r="AB162" s="30">
        <v>0</v>
      </c>
      <c r="AC162">
        <v>0.21</v>
      </c>
      <c r="AD162" s="30">
        <v>0</v>
      </c>
      <c r="AF162" s="29">
        <f t="shared" si="225"/>
        <v>0.31747231002899279</v>
      </c>
      <c r="AG162" s="29">
        <f t="shared" si="226"/>
        <v>0.14602564778452556</v>
      </c>
      <c r="AH162" s="7" t="str">
        <f t="shared" si="227"/>
        <v/>
      </c>
      <c r="AI162" s="29" t="str">
        <f t="shared" si="228"/>
        <v/>
      </c>
      <c r="AJ162" s="40" t="e">
        <f t="shared" si="229"/>
        <v>#REF!</v>
      </c>
      <c r="AK162" s="41">
        <f t="shared" ca="1" si="230"/>
        <v>1269.2022368456442</v>
      </c>
      <c r="AL162" s="40">
        <f t="shared" ca="1" si="231"/>
        <v>1242.8384653389551</v>
      </c>
      <c r="AM162" s="94">
        <f t="shared" ca="1" si="232"/>
        <v>1269.2022368456442</v>
      </c>
      <c r="AN162" s="94">
        <f t="shared" ca="1" si="233"/>
        <v>1.1493975439166351</v>
      </c>
      <c r="AO162" s="90">
        <f t="shared" si="234"/>
        <v>1.1896859274611398</v>
      </c>
      <c r="AP162" s="90">
        <f t="shared" si="235"/>
        <v>0.68544766839378235</v>
      </c>
      <c r="AQ162" s="29"/>
      <c r="AR162" s="40" t="e">
        <f t="shared" si="236"/>
        <v>#REF!</v>
      </c>
      <c r="AS162" s="40">
        <f t="shared" ca="1" si="237"/>
        <v>1.1493975439166351</v>
      </c>
      <c r="AT162" s="40">
        <f t="shared" ca="1" si="238"/>
        <v>1.3072548675661799</v>
      </c>
      <c r="AU162" s="64"/>
      <c r="AV162" s="126">
        <f t="shared" si="239"/>
        <v>0.17144666224446722</v>
      </c>
      <c r="AW162" s="29"/>
      <c r="AX162" s="29">
        <f t="shared" si="240"/>
        <v>0.1086943554766011</v>
      </c>
      <c r="AY162" s="29">
        <f t="shared" si="241"/>
        <v>0.63398350282032856</v>
      </c>
      <c r="AZ162" s="29">
        <f t="shared" si="242"/>
        <v>61.196346010682532</v>
      </c>
      <c r="BA162" s="29">
        <f t="shared" si="243"/>
        <v>90.194775364538998</v>
      </c>
      <c r="BB162" s="29">
        <f t="shared" si="244"/>
        <v>0.81701875531544854</v>
      </c>
      <c r="BC162" s="29">
        <f t="shared" si="245"/>
        <v>2.7291346389780521E-2</v>
      </c>
      <c r="BD162" s="29">
        <f t="shared" si="246"/>
        <v>0.37857612224281834</v>
      </c>
      <c r="BE162" s="29">
        <f t="shared" si="247"/>
        <v>0.11468911455549617</v>
      </c>
      <c r="BF162" s="29">
        <f t="shared" si="248"/>
        <v>0</v>
      </c>
      <c r="BG162" s="29">
        <f t="shared" si="249"/>
        <v>0.18087355226724625</v>
      </c>
      <c r="BH162" s="29">
        <f t="shared" si="250"/>
        <v>0.10610335001266108</v>
      </c>
      <c r="BI162" s="29">
        <f t="shared" si="251"/>
        <v>0.2271740866649779</v>
      </c>
      <c r="BJ162" s="29">
        <f t="shared" si="252"/>
        <v>1.8684445199371524E-2</v>
      </c>
      <c r="BK162" s="29">
        <f t="shared" si="253"/>
        <v>0</v>
      </c>
      <c r="BL162" s="29">
        <f t="shared" si="254"/>
        <v>3.9474151667585536E-4</v>
      </c>
      <c r="BM162" s="29">
        <f t="shared" si="255"/>
        <v>0</v>
      </c>
      <c r="BN162" s="29">
        <f t="shared" si="256"/>
        <v>1.8708055141644762</v>
      </c>
      <c r="BO162" s="29">
        <f t="shared" si="257"/>
        <v>0.43672030530674311</v>
      </c>
      <c r="BP162" s="29">
        <f t="shared" si="258"/>
        <v>1.458801900205493E-2</v>
      </c>
      <c r="BQ162" s="29">
        <f t="shared" si="259"/>
        <v>0.20235995638055135</v>
      </c>
      <c r="BR162" s="29">
        <f t="shared" si="260"/>
        <v>6.1304669933431151E-2</v>
      </c>
      <c r="BS162" s="29">
        <f t="shared" si="261"/>
        <v>0</v>
      </c>
      <c r="BT162" s="29">
        <f t="shared" si="262"/>
        <v>9.6682178290471044E-2</v>
      </c>
      <c r="BU162" s="29">
        <f t="shared" si="263"/>
        <v>5.6715328883370372E-2</v>
      </c>
      <c r="BV162" s="29">
        <f t="shared" si="264"/>
        <v>0.12143116157450312</v>
      </c>
      <c r="BW162" s="29">
        <f t="shared" si="265"/>
        <v>9.987379798651181E-3</v>
      </c>
      <c r="BX162" s="29">
        <f t="shared" si="266"/>
        <v>0</v>
      </c>
      <c r="BY162" s="29">
        <f t="shared" si="267"/>
        <v>2.1100083022374005E-4</v>
      </c>
      <c r="BZ162" s="29">
        <f t="shared" si="268"/>
        <v>0</v>
      </c>
      <c r="CA162" s="29">
        <f t="shared" si="269"/>
        <v>1.0000000000000002</v>
      </c>
      <c r="CB162" s="29">
        <f t="shared" si="270"/>
        <v>0.93035951155293484</v>
      </c>
      <c r="CC162" s="29">
        <f t="shared" si="271"/>
        <v>1.1267069610459847E-3</v>
      </c>
      <c r="CD162" s="29">
        <f t="shared" si="272"/>
        <v>4.6096056335265444E-2</v>
      </c>
      <c r="CE162" s="29">
        <f t="shared" si="273"/>
        <v>8.6851950828433985E-2</v>
      </c>
      <c r="CF162" s="29">
        <f t="shared" si="274"/>
        <v>9.8678414096916309E-4</v>
      </c>
      <c r="CG162" s="29">
        <f t="shared" si="275"/>
        <v>0.79892021714750749</v>
      </c>
      <c r="CH162" s="29">
        <f t="shared" si="276"/>
        <v>2.9423618070737945E-2</v>
      </c>
      <c r="CI162" s="29">
        <f t="shared" si="277"/>
        <v>1.4521070880573871E-3</v>
      </c>
      <c r="CJ162" s="29">
        <f t="shared" si="278"/>
        <v>0</v>
      </c>
      <c r="CK162" s="29">
        <f t="shared" si="279"/>
        <v>0</v>
      </c>
      <c r="CL162" s="29">
        <f t="shared" si="280"/>
        <v>1.3815953083654937E-3</v>
      </c>
      <c r="CM162" s="29">
        <f t="shared" si="281"/>
        <v>1.8965985474333178</v>
      </c>
      <c r="CN162" s="29"/>
      <c r="CO162" s="29">
        <f t="shared" si="282"/>
        <v>0.86932107839736039</v>
      </c>
      <c r="CP162" s="29"/>
      <c r="CQ162" s="29">
        <f t="shared" si="283"/>
        <v>1.8607190231058697</v>
      </c>
      <c r="CR162" s="29">
        <f t="shared" si="284"/>
        <v>2.2534139220919693E-3</v>
      </c>
      <c r="CS162" s="29">
        <f t="shared" si="285"/>
        <v>0.13828816900579632</v>
      </c>
      <c r="CT162" s="29">
        <f t="shared" si="286"/>
        <v>8.6851950828433985E-2</v>
      </c>
      <c r="CU162" s="29">
        <f t="shared" si="287"/>
        <v>9.8678414096916309E-4</v>
      </c>
      <c r="CV162" s="29">
        <f t="shared" si="288"/>
        <v>0.79892021714750749</v>
      </c>
      <c r="CW162" s="29">
        <f t="shared" si="289"/>
        <v>2.9423618070737945E-2</v>
      </c>
      <c r="CX162" s="29">
        <f t="shared" si="290"/>
        <v>1.4521070880573871E-3</v>
      </c>
      <c r="CY162" s="29">
        <f t="shared" si="291"/>
        <v>0</v>
      </c>
      <c r="CZ162" s="29">
        <f t="shared" si="292"/>
        <v>0</v>
      </c>
      <c r="DA162" s="29">
        <f t="shared" si="293"/>
        <v>4.144785925096481E-3</v>
      </c>
      <c r="DB162" s="29">
        <f t="shared" si="294"/>
        <v>2.9230400692345606</v>
      </c>
      <c r="DC162" s="29">
        <f t="shared" si="295"/>
        <v>2.0526574586338753</v>
      </c>
      <c r="DD162" s="29">
        <f t="shared" si="296"/>
        <v>1.9097093906001008</v>
      </c>
      <c r="DE162" s="29">
        <f t="shared" si="297"/>
        <v>2.3127434472857474E-3</v>
      </c>
      <c r="DF162" s="29">
        <f t="shared" si="298"/>
        <v>0.18923882770037984</v>
      </c>
      <c r="DG162" s="29">
        <f t="shared" si="299"/>
        <v>1.9120221340473866</v>
      </c>
      <c r="DH162" s="29">
        <f t="shared" si="300"/>
        <v>9.0290609399899191E-2</v>
      </c>
      <c r="DI162" s="29">
        <f t="shared" si="301"/>
        <v>9.8948218300480645E-2</v>
      </c>
      <c r="DJ162" s="29">
        <f t="shared" si="302"/>
        <v>0.17827730466488761</v>
      </c>
      <c r="DK162" s="29">
        <f t="shared" si="303"/>
        <v>2.0255298270219742E-3</v>
      </c>
      <c r="DL162" s="29">
        <f t="shared" si="304"/>
        <v>1.6399095425812265</v>
      </c>
      <c r="DM162" s="29">
        <f t="shared" si="305"/>
        <v>6.0396609092894717E-2</v>
      </c>
      <c r="DN162" s="29">
        <f t="shared" si="306"/>
        <v>5.9613568900722261E-3</v>
      </c>
      <c r="DO162" s="29">
        <f t="shared" si="307"/>
        <v>0</v>
      </c>
      <c r="DP162" s="29">
        <f t="shared" si="308"/>
        <v>0</v>
      </c>
      <c r="DQ162" s="29">
        <f t="shared" si="309"/>
        <v>5.6718838290599994E-3</v>
      </c>
      <c r="DR162" s="31">
        <f t="shared" si="310"/>
        <v>3.9935031886329293</v>
      </c>
      <c r="DS162" s="29"/>
      <c r="DT162" s="29">
        <f t="shared" si="311"/>
        <v>5.9613568900722261E-3</v>
      </c>
      <c r="DU162" s="29">
        <f t="shared" si="312"/>
        <v>2.3127434472857474E-3</v>
      </c>
      <c r="DV162" s="29">
        <f t="shared" si="313"/>
        <v>5.6718838290599994E-3</v>
      </c>
      <c r="DW162" s="31">
        <f t="shared" si="314"/>
        <v>8.7314977581348416E-2</v>
      </c>
      <c r="DX162" s="29">
        <f t="shared" si="315"/>
        <v>6.0396609092894717E-2</v>
      </c>
      <c r="DY162" s="29">
        <f t="shared" si="316"/>
        <v>0.83509402347580353</v>
      </c>
      <c r="DZ162" s="29">
        <f t="shared" si="317"/>
        <v>0.99675159431646465</v>
      </c>
      <c r="EA162" s="29">
        <f t="shared" si="318"/>
        <v>5.1672006643494726</v>
      </c>
      <c r="EB162" s="29">
        <f t="shared" si="319"/>
        <v>3.4308869548053695</v>
      </c>
      <c r="EC162" s="29"/>
      <c r="ED162" s="29"/>
      <c r="EE162" s="29">
        <f t="shared" si="320"/>
        <v>0.43672030530674311</v>
      </c>
      <c r="EF162" s="29">
        <f t="shared" si="321"/>
        <v>0.21470217710727257</v>
      </c>
      <c r="EG162" s="29">
        <f t="shared" si="322"/>
        <v>-0.89421079063030506</v>
      </c>
      <c r="EH162" s="29">
        <f t="shared" si="323"/>
        <v>4.2508668124116804</v>
      </c>
      <c r="EI162" s="29" t="e">
        <f>125.9*1000/8.3144+(#REF!*10^9-10^5)*6.5*(10^-6)/8.3144</f>
        <v>#REF!</v>
      </c>
      <c r="EJ162" s="29">
        <f t="shared" si="324"/>
        <v>10.266703996755197</v>
      </c>
      <c r="EK162" s="29" t="e">
        <f t="shared" si="325"/>
        <v>#REF!</v>
      </c>
      <c r="EL162" s="29" t="e">
        <f>#REF!</f>
        <v>#REF!</v>
      </c>
      <c r="EM162" s="29" t="e">
        <f>1/(0.000407-0.0000329*#REF!+0.00001202*P162+0.000056662*EA162-0.000306214*BT162-0.0006176*BW162+0.00018946*BT162/(BT162+BR162)+0.00025746*DJ162)</f>
        <v>#REF!</v>
      </c>
      <c r="EN162" s="29"/>
      <c r="EO162" s="29" t="e">
        <f t="shared" si="326"/>
        <v>#REF!</v>
      </c>
      <c r="EP162" s="29" t="e">
        <f>#REF!</f>
        <v>#REF!</v>
      </c>
      <c r="EQ162" s="31" t="e">
        <f t="shared" si="327"/>
        <v>#REF!</v>
      </c>
      <c r="ER162" s="31" t="e">
        <f>2064.1+31.52*DF162-12.28*DM162-289.6*DQ162+1.544*LN(DQ162)-177.24*(DF162-0.17145)^2-371.87*(DF162-0.17145)*(DM162-0.07365)+0.321067*#REF!-343.43*LN(#REF!)</f>
        <v>#REF!</v>
      </c>
      <c r="ES162" s="31" t="e">
        <f t="shared" si="328"/>
        <v>#REF!</v>
      </c>
      <c r="ET162" s="31">
        <f t="shared" si="329"/>
        <v>0.61196346010682534</v>
      </c>
      <c r="EU162" s="31" t="e">
        <f>(5573.8+587.9*#REF!-61*#REF!^2)/(5.3-0.633*LN(ET162)-3.97*EF162+0.06*EG162+24.7*BU162^2+0.081*P162+0.156*#REF!)</f>
        <v>#REF!</v>
      </c>
    </row>
    <row r="163" spans="4:151">
      <c r="D163">
        <v>48.5</v>
      </c>
      <c r="E163">
        <v>1.72</v>
      </c>
      <c r="F163">
        <v>10.93</v>
      </c>
      <c r="G163">
        <v>11.78</v>
      </c>
      <c r="H163">
        <v>0.09</v>
      </c>
      <c r="I163">
        <v>16.059999999999999</v>
      </c>
      <c r="J163">
        <v>8.5500000000000007</v>
      </c>
      <c r="K163">
        <v>1.59</v>
      </c>
      <c r="L163">
        <v>0.22</v>
      </c>
      <c r="M163" s="30">
        <v>0</v>
      </c>
      <c r="N163">
        <v>0.01</v>
      </c>
      <c r="O163">
        <v>0.23</v>
      </c>
      <c r="P163">
        <v>0</v>
      </c>
      <c r="S163">
        <v>55.9</v>
      </c>
      <c r="T163">
        <v>0.09</v>
      </c>
      <c r="U163">
        <v>4.7</v>
      </c>
      <c r="V163">
        <v>6.24</v>
      </c>
      <c r="W163">
        <v>7.0000000000000007E-2</v>
      </c>
      <c r="X163">
        <v>32.200000000000003</v>
      </c>
      <c r="Y163">
        <v>1.65</v>
      </c>
      <c r="Z163">
        <v>0.09</v>
      </c>
      <c r="AA163">
        <v>0</v>
      </c>
      <c r="AB163" s="30">
        <v>0</v>
      </c>
      <c r="AC163">
        <v>0.21</v>
      </c>
      <c r="AD163" s="30">
        <v>0</v>
      </c>
      <c r="AF163" s="29">
        <f t="shared" si="225"/>
        <v>0.31481201105974066</v>
      </c>
      <c r="AG163" s="29">
        <f t="shared" si="226"/>
        <v>5.0614350006687292E-2</v>
      </c>
      <c r="AH163" s="7">
        <f t="shared" ca="1" si="227"/>
        <v>22.989899014405154</v>
      </c>
      <c r="AI163" s="29">
        <f t="shared" ca="1" si="228"/>
        <v>1794.8131086769299</v>
      </c>
      <c r="AJ163" s="40" t="e">
        <f t="shared" si="229"/>
        <v>#REF!</v>
      </c>
      <c r="AK163" s="41">
        <f t="shared" ca="1" si="230"/>
        <v>1521.6631086769298</v>
      </c>
      <c r="AL163" s="40">
        <f t="shared" ca="1" si="231"/>
        <v>1481.9124136573234</v>
      </c>
      <c r="AM163" s="94">
        <f t="shared" ca="1" si="232"/>
        <v>1521.6631086769298</v>
      </c>
      <c r="AN163" s="94">
        <f t="shared" ca="1" si="233"/>
        <v>2.2989899014405153</v>
      </c>
      <c r="AO163" s="90">
        <f t="shared" si="234"/>
        <v>2.1364866047575481</v>
      </c>
      <c r="AP163" s="90">
        <f t="shared" si="235"/>
        <v>1.2786591033851784</v>
      </c>
      <c r="AQ163" s="29"/>
      <c r="AR163" s="40" t="e">
        <f t="shared" si="236"/>
        <v>#REF!</v>
      </c>
      <c r="AS163" s="40">
        <f t="shared" ca="1" si="237"/>
        <v>2.2989899014405153</v>
      </c>
      <c r="AT163" s="40">
        <f t="shared" ca="1" si="238"/>
        <v>3.1814459395012733</v>
      </c>
      <c r="AU163" s="64"/>
      <c r="AV163" s="126">
        <f t="shared" si="239"/>
        <v>0.26419766105305337</v>
      </c>
      <c r="AW163" s="29"/>
      <c r="AX163" s="29">
        <f t="shared" si="240"/>
        <v>0.1086943554766011</v>
      </c>
      <c r="AY163" s="29">
        <f t="shared" si="241"/>
        <v>0.41141301192206337</v>
      </c>
      <c r="AZ163" s="29">
        <f t="shared" si="242"/>
        <v>70.847693851391796</v>
      </c>
      <c r="BA163" s="29">
        <f t="shared" si="243"/>
        <v>90.194775364538998</v>
      </c>
      <c r="BB163" s="29">
        <f t="shared" si="244"/>
        <v>0.80719921843143716</v>
      </c>
      <c r="BC163" s="29">
        <f t="shared" si="245"/>
        <v>2.1532621922212152E-2</v>
      </c>
      <c r="BD163" s="29">
        <f t="shared" si="246"/>
        <v>0.21439570031678779</v>
      </c>
      <c r="BE163" s="29">
        <f t="shared" si="247"/>
        <v>0.16396089435239622</v>
      </c>
      <c r="BF163" s="29">
        <f t="shared" si="248"/>
        <v>1.2687224669603525E-3</v>
      </c>
      <c r="BG163" s="29">
        <f t="shared" si="249"/>
        <v>0.39846766109903631</v>
      </c>
      <c r="BH163" s="29">
        <f t="shared" si="250"/>
        <v>0.15246783909382391</v>
      </c>
      <c r="BI163" s="29">
        <f t="shared" si="251"/>
        <v>5.1307783778027687E-2</v>
      </c>
      <c r="BJ163" s="29">
        <f t="shared" si="252"/>
        <v>4.6711112998428809E-3</v>
      </c>
      <c r="BK163" s="29">
        <f t="shared" si="253"/>
        <v>0</v>
      </c>
      <c r="BL163" s="29">
        <f t="shared" si="254"/>
        <v>1.3158050555861847E-4</v>
      </c>
      <c r="BM163" s="29">
        <f t="shared" si="255"/>
        <v>3.2408744724772257E-3</v>
      </c>
      <c r="BN163" s="29">
        <f t="shared" si="256"/>
        <v>1.8186440077385602</v>
      </c>
      <c r="BO163" s="29">
        <f t="shared" si="257"/>
        <v>0.44384674240626665</v>
      </c>
      <c r="BP163" s="29">
        <f t="shared" si="258"/>
        <v>1.1839932296033816E-2</v>
      </c>
      <c r="BQ163" s="29">
        <f t="shared" si="259"/>
        <v>0.11788766762736796</v>
      </c>
      <c r="BR163" s="29">
        <f t="shared" si="260"/>
        <v>9.0155573963195595E-2</v>
      </c>
      <c r="BS163" s="29">
        <f t="shared" si="261"/>
        <v>6.976200188501862E-4</v>
      </c>
      <c r="BT163" s="29">
        <f t="shared" si="262"/>
        <v>0.21910151706629008</v>
      </c>
      <c r="BU163" s="29">
        <f t="shared" si="263"/>
        <v>8.3836000033571154E-2</v>
      </c>
      <c r="BV163" s="29">
        <f t="shared" si="264"/>
        <v>2.8212109439619069E-2</v>
      </c>
      <c r="BW163" s="29">
        <f t="shared" si="265"/>
        <v>2.5684583018813533E-3</v>
      </c>
      <c r="BX163" s="29">
        <f t="shared" si="266"/>
        <v>0</v>
      </c>
      <c r="BY163" s="29">
        <f t="shared" si="267"/>
        <v>7.2350886154039373E-5</v>
      </c>
      <c r="BZ163" s="29">
        <f t="shared" si="268"/>
        <v>1.7820279607701644E-3</v>
      </c>
      <c r="CA163" s="29">
        <f t="shared" si="269"/>
        <v>1.0000000000000002</v>
      </c>
      <c r="CB163" s="29">
        <f t="shared" si="270"/>
        <v>0.93035951155293484</v>
      </c>
      <c r="CC163" s="29">
        <f t="shared" si="271"/>
        <v>1.1267069610459847E-3</v>
      </c>
      <c r="CD163" s="29">
        <f t="shared" si="272"/>
        <v>4.6096056335265444E-2</v>
      </c>
      <c r="CE163" s="29">
        <f t="shared" si="273"/>
        <v>8.6851950828433985E-2</v>
      </c>
      <c r="CF163" s="29">
        <f t="shared" si="274"/>
        <v>9.8678414096916309E-4</v>
      </c>
      <c r="CG163" s="29">
        <f t="shared" si="275"/>
        <v>0.79892021714750749</v>
      </c>
      <c r="CH163" s="29">
        <f t="shared" si="276"/>
        <v>2.9423618070737945E-2</v>
      </c>
      <c r="CI163" s="29">
        <f t="shared" si="277"/>
        <v>1.4521070880573871E-3</v>
      </c>
      <c r="CJ163" s="29">
        <f t="shared" si="278"/>
        <v>0</v>
      </c>
      <c r="CK163" s="29">
        <f t="shared" si="279"/>
        <v>0</v>
      </c>
      <c r="CL163" s="29">
        <f t="shared" si="280"/>
        <v>1.3815953083654937E-3</v>
      </c>
      <c r="CM163" s="29">
        <f t="shared" si="281"/>
        <v>1.8965985474333178</v>
      </c>
      <c r="CN163" s="29"/>
      <c r="CO163" s="29">
        <f t="shared" si="282"/>
        <v>0.86932107839736039</v>
      </c>
      <c r="CP163" s="29"/>
      <c r="CQ163" s="29">
        <f t="shared" si="283"/>
        <v>1.8607190231058697</v>
      </c>
      <c r="CR163" s="29">
        <f t="shared" si="284"/>
        <v>2.2534139220919693E-3</v>
      </c>
      <c r="CS163" s="29">
        <f t="shared" si="285"/>
        <v>0.13828816900579632</v>
      </c>
      <c r="CT163" s="29">
        <f t="shared" si="286"/>
        <v>8.6851950828433985E-2</v>
      </c>
      <c r="CU163" s="29">
        <f t="shared" si="287"/>
        <v>9.8678414096916309E-4</v>
      </c>
      <c r="CV163" s="29">
        <f t="shared" si="288"/>
        <v>0.79892021714750749</v>
      </c>
      <c r="CW163" s="29">
        <f t="shared" si="289"/>
        <v>2.9423618070737945E-2</v>
      </c>
      <c r="CX163" s="29">
        <f t="shared" si="290"/>
        <v>1.4521070880573871E-3</v>
      </c>
      <c r="CY163" s="29">
        <f t="shared" si="291"/>
        <v>0</v>
      </c>
      <c r="CZ163" s="29">
        <f t="shared" si="292"/>
        <v>0</v>
      </c>
      <c r="DA163" s="29">
        <f t="shared" si="293"/>
        <v>4.144785925096481E-3</v>
      </c>
      <c r="DB163" s="29">
        <f t="shared" si="294"/>
        <v>2.9230400692345606</v>
      </c>
      <c r="DC163" s="29">
        <f t="shared" si="295"/>
        <v>2.0526574586338753</v>
      </c>
      <c r="DD163" s="29">
        <f t="shared" si="296"/>
        <v>1.9097093906001008</v>
      </c>
      <c r="DE163" s="29">
        <f t="shared" si="297"/>
        <v>2.3127434472857474E-3</v>
      </c>
      <c r="DF163" s="29">
        <f t="shared" si="298"/>
        <v>0.18923882770037984</v>
      </c>
      <c r="DG163" s="29">
        <f t="shared" si="299"/>
        <v>1.9120221340473866</v>
      </c>
      <c r="DH163" s="29">
        <f t="shared" si="300"/>
        <v>9.0290609399899191E-2</v>
      </c>
      <c r="DI163" s="29">
        <f t="shared" si="301"/>
        <v>9.8948218300480645E-2</v>
      </c>
      <c r="DJ163" s="29">
        <f t="shared" si="302"/>
        <v>0.17827730466488761</v>
      </c>
      <c r="DK163" s="29">
        <f t="shared" si="303"/>
        <v>2.0255298270219742E-3</v>
      </c>
      <c r="DL163" s="29">
        <f t="shared" si="304"/>
        <v>1.6399095425812265</v>
      </c>
      <c r="DM163" s="29">
        <f t="shared" si="305"/>
        <v>6.0396609092894717E-2</v>
      </c>
      <c r="DN163" s="29">
        <f t="shared" si="306"/>
        <v>5.9613568900722261E-3</v>
      </c>
      <c r="DO163" s="29">
        <f t="shared" si="307"/>
        <v>0</v>
      </c>
      <c r="DP163" s="29">
        <f t="shared" si="308"/>
        <v>0</v>
      </c>
      <c r="DQ163" s="29">
        <f t="shared" si="309"/>
        <v>5.6718838290599994E-3</v>
      </c>
      <c r="DR163" s="31">
        <f t="shared" si="310"/>
        <v>3.9935031886329293</v>
      </c>
      <c r="DS163" s="29"/>
      <c r="DT163" s="29">
        <f t="shared" si="311"/>
        <v>5.9613568900722261E-3</v>
      </c>
      <c r="DU163" s="29">
        <f t="shared" si="312"/>
        <v>2.3127434472857474E-3</v>
      </c>
      <c r="DV163" s="29">
        <f t="shared" si="313"/>
        <v>5.6718838290599994E-3</v>
      </c>
      <c r="DW163" s="31">
        <f t="shared" si="314"/>
        <v>8.7314977581348416E-2</v>
      </c>
      <c r="DX163" s="29">
        <f t="shared" si="315"/>
        <v>6.0396609092894717E-2</v>
      </c>
      <c r="DY163" s="29">
        <f t="shared" si="316"/>
        <v>0.83509402347580353</v>
      </c>
      <c r="DZ163" s="29">
        <f t="shared" si="317"/>
        <v>0.99675159431646465</v>
      </c>
      <c r="EA163" s="29">
        <f t="shared" si="318"/>
        <v>3.7869991154248788</v>
      </c>
      <c r="EB163" s="29">
        <f t="shared" si="319"/>
        <v>3.8214179244919633</v>
      </c>
      <c r="EC163" s="29"/>
      <c r="ED163" s="29"/>
      <c r="EE163" s="29">
        <f t="shared" si="320"/>
        <v>0.44384674240626665</v>
      </c>
      <c r="EF163" s="29">
        <f t="shared" si="321"/>
        <v>0.39379071108190705</v>
      </c>
      <c r="EG163" s="29">
        <f t="shared" si="322"/>
        <v>-0.52239962298882758</v>
      </c>
      <c r="EH163" s="29">
        <f t="shared" si="323"/>
        <v>1.9898873653444311</v>
      </c>
      <c r="EI163" s="29" t="e">
        <f>125.9*1000/8.3144+(#REF!*10^9-10^5)*6.5*(10^-6)/8.3144</f>
        <v>#REF!</v>
      </c>
      <c r="EJ163" s="29">
        <f t="shared" si="324"/>
        <v>9.5899385326328908</v>
      </c>
      <c r="EK163" s="29" t="e">
        <f t="shared" si="325"/>
        <v>#REF!</v>
      </c>
      <c r="EL163" s="29" t="e">
        <f>#REF!</f>
        <v>#REF!</v>
      </c>
      <c r="EM163" s="29" t="e">
        <f>1/(0.000407-0.0000329*#REF!+0.00001202*P163+0.000056662*EA163-0.000306214*BT163-0.0006176*BW163+0.00018946*BT163/(BT163+BR163)+0.00025746*DJ163)</f>
        <v>#REF!</v>
      </c>
      <c r="EN163" s="29"/>
      <c r="EO163" s="29" t="e">
        <f t="shared" si="326"/>
        <v>#REF!</v>
      </c>
      <c r="EP163" s="29" t="e">
        <f>#REF!</f>
        <v>#REF!</v>
      </c>
      <c r="EQ163" s="31" t="e">
        <f t="shared" si="327"/>
        <v>#REF!</v>
      </c>
      <c r="ER163" s="31" t="e">
        <f>2064.1+31.52*DF163-12.28*DM163-289.6*DQ163+1.544*LN(DQ163)-177.24*(DF163-0.17145)^2-371.87*(DF163-0.17145)*(DM163-0.07365)+0.321067*#REF!-343.43*LN(#REF!)</f>
        <v>#REF!</v>
      </c>
      <c r="ES163" s="31" t="e">
        <f t="shared" si="328"/>
        <v>#REF!</v>
      </c>
      <c r="ET163" s="31">
        <f t="shared" si="329"/>
        <v>0.70847693851391802</v>
      </c>
      <c r="EU163" s="31" t="e">
        <f>(5573.8+587.9*#REF!-61*#REF!^2)/(5.3-0.633*LN(ET163)-3.97*EF163+0.06*EG163+24.7*BU163^2+0.081*P163+0.156*#REF!)</f>
        <v>#REF!</v>
      </c>
    </row>
    <row r="164" spans="4:151">
      <c r="D164">
        <v>45.3</v>
      </c>
      <c r="E164">
        <v>3.6</v>
      </c>
      <c r="F164">
        <v>14.48</v>
      </c>
      <c r="G164">
        <v>13.8</v>
      </c>
      <c r="H164">
        <v>0.15</v>
      </c>
      <c r="I164">
        <v>9.8000000000000007</v>
      </c>
      <c r="J164">
        <v>9</v>
      </c>
      <c r="K164">
        <v>2.8</v>
      </c>
      <c r="L164">
        <v>0.59</v>
      </c>
      <c r="M164" s="30">
        <v>0</v>
      </c>
      <c r="N164">
        <v>0</v>
      </c>
      <c r="O164">
        <v>0.48</v>
      </c>
      <c r="P164">
        <v>0</v>
      </c>
      <c r="S164">
        <v>55.9</v>
      </c>
      <c r="T164">
        <v>0.09</v>
      </c>
      <c r="U164">
        <v>4.7</v>
      </c>
      <c r="V164">
        <v>6.24</v>
      </c>
      <c r="W164">
        <v>7.0000000000000007E-2</v>
      </c>
      <c r="X164">
        <v>32.200000000000003</v>
      </c>
      <c r="Y164">
        <v>1.65</v>
      </c>
      <c r="Z164">
        <v>0.09</v>
      </c>
      <c r="AA164">
        <v>0</v>
      </c>
      <c r="AB164" s="30">
        <v>0</v>
      </c>
      <c r="AC164">
        <v>0.21</v>
      </c>
      <c r="AD164" s="30">
        <v>0</v>
      </c>
      <c r="AF164" s="29">
        <f t="shared" si="225"/>
        <v>0.323312888001273</v>
      </c>
      <c r="AG164" s="29">
        <f t="shared" si="226"/>
        <v>0.18569474055325785</v>
      </c>
      <c r="AH164" s="7" t="str">
        <f t="shared" si="227"/>
        <v/>
      </c>
      <c r="AI164" s="29" t="str">
        <f t="shared" si="228"/>
        <v/>
      </c>
      <c r="AJ164" s="40" t="e">
        <f t="shared" si="229"/>
        <v>#REF!</v>
      </c>
      <c r="AK164" s="41">
        <f t="shared" ca="1" si="230"/>
        <v>1412.9087856005042</v>
      </c>
      <c r="AL164" s="40">
        <f t="shared" ca="1" si="231"/>
        <v>1340.0796379980161</v>
      </c>
      <c r="AM164" s="94">
        <f t="shared" ca="1" si="232"/>
        <v>1412.9087856005042</v>
      </c>
      <c r="AN164" s="94">
        <f t="shared" ca="1" si="233"/>
        <v>1.5952979117240649</v>
      </c>
      <c r="AO164" s="90">
        <f t="shared" si="234"/>
        <v>1.2898137182320439</v>
      </c>
      <c r="AP164" s="90">
        <f t="shared" si="235"/>
        <v>0.94330690607734824</v>
      </c>
      <c r="AQ164" s="29"/>
      <c r="AR164" s="40" t="e">
        <f t="shared" si="236"/>
        <v>#REF!</v>
      </c>
      <c r="AS164" s="40">
        <f t="shared" ca="1" si="237"/>
        <v>1.5952979117240649</v>
      </c>
      <c r="AT164" s="40">
        <f t="shared" ca="1" si="238"/>
        <v>2.2368578387178237</v>
      </c>
      <c r="AU164" s="64"/>
      <c r="AV164" s="126">
        <f t="shared" si="239"/>
        <v>0.13761814744801515</v>
      </c>
      <c r="AW164" s="29"/>
      <c r="AX164" s="29">
        <f t="shared" si="240"/>
        <v>0.1086943554766011</v>
      </c>
      <c r="AY164" s="29">
        <f t="shared" si="241"/>
        <v>0.78982574240552161</v>
      </c>
      <c r="AZ164" s="29">
        <f t="shared" si="242"/>
        <v>55.867433750295881</v>
      </c>
      <c r="BA164" s="29">
        <f t="shared" si="243"/>
        <v>90.194775364538998</v>
      </c>
      <c r="BB164" s="29">
        <f t="shared" si="244"/>
        <v>0.75394071329781653</v>
      </c>
      <c r="BC164" s="29">
        <f t="shared" si="245"/>
        <v>4.5068278441839388E-2</v>
      </c>
      <c r="BD164" s="29">
        <f t="shared" si="246"/>
        <v>0.28403016839772072</v>
      </c>
      <c r="BE164" s="29">
        <f t="shared" si="247"/>
        <v>0.19207642971672903</v>
      </c>
      <c r="BF164" s="29">
        <f t="shared" si="248"/>
        <v>2.1145374449339205E-3</v>
      </c>
      <c r="BG164" s="29">
        <f t="shared" si="249"/>
        <v>0.24314963130576314</v>
      </c>
      <c r="BH164" s="29">
        <f t="shared" si="250"/>
        <v>0.16049246220402516</v>
      </c>
      <c r="BI164" s="29">
        <f t="shared" si="251"/>
        <v>9.0353329923570758E-2</v>
      </c>
      <c r="BJ164" s="29">
        <f t="shared" si="252"/>
        <v>1.2527071213214998E-2</v>
      </c>
      <c r="BK164" s="29">
        <f t="shared" si="253"/>
        <v>0</v>
      </c>
      <c r="BL164" s="29">
        <f t="shared" si="254"/>
        <v>0</v>
      </c>
      <c r="BM164" s="29">
        <f t="shared" si="255"/>
        <v>6.7635641164742093E-3</v>
      </c>
      <c r="BN164" s="29">
        <f t="shared" si="256"/>
        <v>1.7905161860620877</v>
      </c>
      <c r="BO164" s="29">
        <f t="shared" si="257"/>
        <v>0.42107450307722211</v>
      </c>
      <c r="BP164" s="29">
        <f t="shared" si="258"/>
        <v>2.5170550700777974E-2</v>
      </c>
      <c r="BQ164" s="29">
        <f t="shared" si="259"/>
        <v>0.15863032716972697</v>
      </c>
      <c r="BR164" s="29">
        <f t="shared" si="260"/>
        <v>0.10727433307328316</v>
      </c>
      <c r="BS164" s="29">
        <f t="shared" si="261"/>
        <v>1.1809652777194147E-3</v>
      </c>
      <c r="BT164" s="29">
        <f t="shared" si="262"/>
        <v>0.13579862231825238</v>
      </c>
      <c r="BU164" s="29">
        <f t="shared" si="263"/>
        <v>8.9634745250194534E-2</v>
      </c>
      <c r="BV164" s="29">
        <f t="shared" si="264"/>
        <v>5.0462168746034264E-2</v>
      </c>
      <c r="BW164" s="29">
        <f t="shared" si="265"/>
        <v>6.9963462551913573E-3</v>
      </c>
      <c r="BX164" s="29">
        <f t="shared" si="266"/>
        <v>0</v>
      </c>
      <c r="BY164" s="29">
        <f t="shared" si="267"/>
        <v>0</v>
      </c>
      <c r="BZ164" s="29">
        <f t="shared" si="268"/>
        <v>3.7774381315979215E-3</v>
      </c>
      <c r="CA164" s="29">
        <f t="shared" si="269"/>
        <v>1</v>
      </c>
      <c r="CB164" s="29">
        <f t="shared" si="270"/>
        <v>0.93035951155293484</v>
      </c>
      <c r="CC164" s="29">
        <f t="shared" si="271"/>
        <v>1.1267069610459847E-3</v>
      </c>
      <c r="CD164" s="29">
        <f t="shared" si="272"/>
        <v>4.6096056335265444E-2</v>
      </c>
      <c r="CE164" s="29">
        <f t="shared" si="273"/>
        <v>8.6851950828433985E-2</v>
      </c>
      <c r="CF164" s="29">
        <f t="shared" si="274"/>
        <v>9.8678414096916309E-4</v>
      </c>
      <c r="CG164" s="29">
        <f t="shared" si="275"/>
        <v>0.79892021714750749</v>
      </c>
      <c r="CH164" s="29">
        <f t="shared" si="276"/>
        <v>2.9423618070737945E-2</v>
      </c>
      <c r="CI164" s="29">
        <f t="shared" si="277"/>
        <v>1.4521070880573871E-3</v>
      </c>
      <c r="CJ164" s="29">
        <f t="shared" si="278"/>
        <v>0</v>
      </c>
      <c r="CK164" s="29">
        <f t="shared" si="279"/>
        <v>0</v>
      </c>
      <c r="CL164" s="29">
        <f t="shared" si="280"/>
        <v>1.3815953083654937E-3</v>
      </c>
      <c r="CM164" s="29">
        <f t="shared" si="281"/>
        <v>1.8965985474333178</v>
      </c>
      <c r="CN164" s="29"/>
      <c r="CO164" s="29">
        <f t="shared" si="282"/>
        <v>0.86932107839736039</v>
      </c>
      <c r="CP164" s="29"/>
      <c r="CQ164" s="29">
        <f t="shared" si="283"/>
        <v>1.8607190231058697</v>
      </c>
      <c r="CR164" s="29">
        <f t="shared" si="284"/>
        <v>2.2534139220919693E-3</v>
      </c>
      <c r="CS164" s="29">
        <f t="shared" si="285"/>
        <v>0.13828816900579632</v>
      </c>
      <c r="CT164" s="29">
        <f t="shared" si="286"/>
        <v>8.6851950828433985E-2</v>
      </c>
      <c r="CU164" s="29">
        <f t="shared" si="287"/>
        <v>9.8678414096916309E-4</v>
      </c>
      <c r="CV164" s="29">
        <f t="shared" si="288"/>
        <v>0.79892021714750749</v>
      </c>
      <c r="CW164" s="29">
        <f t="shared" si="289"/>
        <v>2.9423618070737945E-2</v>
      </c>
      <c r="CX164" s="29">
        <f t="shared" si="290"/>
        <v>1.4521070880573871E-3</v>
      </c>
      <c r="CY164" s="29">
        <f t="shared" si="291"/>
        <v>0</v>
      </c>
      <c r="CZ164" s="29">
        <f t="shared" si="292"/>
        <v>0</v>
      </c>
      <c r="DA164" s="29">
        <f t="shared" si="293"/>
        <v>4.144785925096481E-3</v>
      </c>
      <c r="DB164" s="29">
        <f t="shared" si="294"/>
        <v>2.9230400692345606</v>
      </c>
      <c r="DC164" s="29">
        <f t="shared" si="295"/>
        <v>2.0526574586338753</v>
      </c>
      <c r="DD164" s="29">
        <f t="shared" si="296"/>
        <v>1.9097093906001008</v>
      </c>
      <c r="DE164" s="29">
        <f t="shared" si="297"/>
        <v>2.3127434472857474E-3</v>
      </c>
      <c r="DF164" s="29">
        <f t="shared" si="298"/>
        <v>0.18923882770037984</v>
      </c>
      <c r="DG164" s="29">
        <f t="shared" si="299"/>
        <v>1.9120221340473866</v>
      </c>
      <c r="DH164" s="29">
        <f t="shared" si="300"/>
        <v>9.0290609399899191E-2</v>
      </c>
      <c r="DI164" s="29">
        <f t="shared" si="301"/>
        <v>9.8948218300480645E-2</v>
      </c>
      <c r="DJ164" s="29">
        <f t="shared" si="302"/>
        <v>0.17827730466488761</v>
      </c>
      <c r="DK164" s="29">
        <f t="shared" si="303"/>
        <v>2.0255298270219742E-3</v>
      </c>
      <c r="DL164" s="29">
        <f t="shared" si="304"/>
        <v>1.6399095425812265</v>
      </c>
      <c r="DM164" s="29">
        <f t="shared" si="305"/>
        <v>6.0396609092894717E-2</v>
      </c>
      <c r="DN164" s="29">
        <f t="shared" si="306"/>
        <v>5.9613568900722261E-3</v>
      </c>
      <c r="DO164" s="29">
        <f t="shared" si="307"/>
        <v>0</v>
      </c>
      <c r="DP164" s="29">
        <f t="shared" si="308"/>
        <v>0</v>
      </c>
      <c r="DQ164" s="29">
        <f t="shared" si="309"/>
        <v>5.6718838290599994E-3</v>
      </c>
      <c r="DR164" s="31">
        <f t="shared" si="310"/>
        <v>3.9935031886329293</v>
      </c>
      <c r="DS164" s="29"/>
      <c r="DT164" s="29">
        <f t="shared" si="311"/>
        <v>5.9613568900722261E-3</v>
      </c>
      <c r="DU164" s="29">
        <f t="shared" si="312"/>
        <v>2.3127434472857474E-3</v>
      </c>
      <c r="DV164" s="29">
        <f t="shared" si="313"/>
        <v>5.6718838290599994E-3</v>
      </c>
      <c r="DW164" s="31">
        <f t="shared" si="314"/>
        <v>8.7314977581348416E-2</v>
      </c>
      <c r="DX164" s="29">
        <f t="shared" si="315"/>
        <v>6.0396609092894717E-2</v>
      </c>
      <c r="DY164" s="29">
        <f t="shared" si="316"/>
        <v>0.83509402347580353</v>
      </c>
      <c r="DZ164" s="29">
        <f t="shared" si="317"/>
        <v>0.99675159431646465</v>
      </c>
      <c r="EA164" s="29">
        <f t="shared" si="318"/>
        <v>4.3687739031851773</v>
      </c>
      <c r="EB164" s="29">
        <f t="shared" si="319"/>
        <v>3.5186167041853555</v>
      </c>
      <c r="EC164" s="29"/>
      <c r="ED164" s="29"/>
      <c r="EE164" s="29">
        <f t="shared" si="320"/>
        <v>0.42107450307722211</v>
      </c>
      <c r="EF164" s="29">
        <f t="shared" si="321"/>
        <v>0.33388866591944949</v>
      </c>
      <c r="EG164" s="29">
        <f t="shared" si="322"/>
        <v>-0.78298376218222498</v>
      </c>
      <c r="EH164" s="29">
        <f t="shared" si="323"/>
        <v>2.8900702601971009</v>
      </c>
      <c r="EI164" s="29" t="e">
        <f>125.9*1000/8.3144+(#REF!*10^9-10^5)*6.5*(10^-6)/8.3144</f>
        <v>#REF!</v>
      </c>
      <c r="EJ164" s="29">
        <f t="shared" si="324"/>
        <v>10.266904272484517</v>
      </c>
      <c r="EK164" s="29" t="e">
        <f t="shared" si="325"/>
        <v>#REF!</v>
      </c>
      <c r="EL164" s="29" t="e">
        <f>#REF!</f>
        <v>#REF!</v>
      </c>
      <c r="EM164" s="29" t="e">
        <f>1/(0.000407-0.0000329*#REF!+0.00001202*P164+0.000056662*EA164-0.000306214*BT164-0.0006176*BW164+0.00018946*BT164/(BT164+BR164)+0.00025746*DJ164)</f>
        <v>#REF!</v>
      </c>
      <c r="EN164" s="29"/>
      <c r="EO164" s="29" t="e">
        <f t="shared" si="326"/>
        <v>#REF!</v>
      </c>
      <c r="EP164" s="29" t="e">
        <f>#REF!</f>
        <v>#REF!</v>
      </c>
      <c r="EQ164" s="31" t="e">
        <f t="shared" si="327"/>
        <v>#REF!</v>
      </c>
      <c r="ER164" s="31" t="e">
        <f>2064.1+31.52*DF164-12.28*DM164-289.6*DQ164+1.544*LN(DQ164)-177.24*(DF164-0.17145)^2-371.87*(DF164-0.17145)*(DM164-0.07365)+0.321067*#REF!-343.43*LN(#REF!)</f>
        <v>#REF!</v>
      </c>
      <c r="ES164" s="31" t="e">
        <f t="shared" si="328"/>
        <v>#REF!</v>
      </c>
      <c r="ET164" s="31">
        <f t="shared" si="329"/>
        <v>0.55867433750295881</v>
      </c>
      <c r="EU164" s="31" t="e">
        <f>(5573.8+587.9*#REF!-61*#REF!^2)/(5.3-0.633*LN(ET164)-3.97*EF164+0.06*EG164+24.7*BU164^2+0.081*P164+0.156*#REF!)</f>
        <v>#REF!</v>
      </c>
    </row>
    <row r="165" spans="4:151">
      <c r="D165">
        <v>46.91</v>
      </c>
      <c r="E165">
        <v>0.64</v>
      </c>
      <c r="F165">
        <v>12.46</v>
      </c>
      <c r="G165">
        <v>8.86</v>
      </c>
      <c r="H165">
        <v>0.17</v>
      </c>
      <c r="I165">
        <v>18.22</v>
      </c>
      <c r="J165">
        <v>10.86</v>
      </c>
      <c r="K165">
        <v>0.82</v>
      </c>
      <c r="L165">
        <v>0.34</v>
      </c>
      <c r="M165" s="30">
        <v>0</v>
      </c>
      <c r="N165">
        <v>0.43</v>
      </c>
      <c r="O165">
        <v>0</v>
      </c>
      <c r="P165">
        <v>0</v>
      </c>
      <c r="S165">
        <v>55.9</v>
      </c>
      <c r="T165">
        <v>0.09</v>
      </c>
      <c r="U165">
        <v>4.7</v>
      </c>
      <c r="V165">
        <v>6.24</v>
      </c>
      <c r="W165">
        <v>7.0000000000000007E-2</v>
      </c>
      <c r="X165">
        <v>32.200000000000003</v>
      </c>
      <c r="Y165">
        <v>1.65</v>
      </c>
      <c r="Z165">
        <v>0.09</v>
      </c>
      <c r="AA165">
        <v>0</v>
      </c>
      <c r="AB165" s="30">
        <v>0</v>
      </c>
      <c r="AC165">
        <v>0.21</v>
      </c>
      <c r="AD165" s="30">
        <v>0</v>
      </c>
      <c r="AF165" s="29">
        <f t="shared" si="225"/>
        <v>0.32244137721132582</v>
      </c>
      <c r="AG165" s="29">
        <f t="shared" si="226"/>
        <v>7.6072426190101516E-2</v>
      </c>
      <c r="AH165" s="7" t="str">
        <f t="shared" si="227"/>
        <v/>
      </c>
      <c r="AI165" s="29" t="str">
        <f t="shared" si="228"/>
        <v/>
      </c>
      <c r="AJ165" s="40" t="e">
        <f t="shared" si="229"/>
        <v>#REF!</v>
      </c>
      <c r="AK165" s="41">
        <f t="shared" ca="1" si="230"/>
        <v>1482.9133195406114</v>
      </c>
      <c r="AL165" s="40">
        <f t="shared" ca="1" si="231"/>
        <v>1499.3068474983595</v>
      </c>
      <c r="AM165" s="94">
        <f t="shared" ca="1" si="232"/>
        <v>1482.9133195406114</v>
      </c>
      <c r="AN165" s="94">
        <f t="shared" ca="1" si="233"/>
        <v>2.0779212862158767</v>
      </c>
      <c r="AO165" s="90">
        <f t="shared" si="234"/>
        <v>2.0119153964686998</v>
      </c>
      <c r="AP165" s="90">
        <f t="shared" si="235"/>
        <v>1.1106956661316212</v>
      </c>
      <c r="AQ165" s="29"/>
      <c r="AR165" s="40" t="e">
        <f t="shared" si="236"/>
        <v>#REF!</v>
      </c>
      <c r="AS165" s="40">
        <f t="shared" ca="1" si="237"/>
        <v>2.0779212862158767</v>
      </c>
      <c r="AT165" s="40">
        <f t="shared" ca="1" si="238"/>
        <v>2.8233874554717575</v>
      </c>
      <c r="AU165" s="64"/>
      <c r="AV165" s="126">
        <f t="shared" si="239"/>
        <v>0.39851380340142734</v>
      </c>
      <c r="AW165" s="29"/>
      <c r="AX165" s="29">
        <f t="shared" si="240"/>
        <v>0.1086943554766011</v>
      </c>
      <c r="AY165" s="29">
        <f t="shared" si="241"/>
        <v>0.27274928634557755</v>
      </c>
      <c r="AZ165" s="29">
        <f t="shared" si="242"/>
        <v>78.567387576289633</v>
      </c>
      <c r="BA165" s="29">
        <f t="shared" si="243"/>
        <v>90.194775364538998</v>
      </c>
      <c r="BB165" s="29">
        <f t="shared" si="244"/>
        <v>0.78073639869316935</v>
      </c>
      <c r="BC165" s="29">
        <f t="shared" si="245"/>
        <v>8.0121383896603355E-3</v>
      </c>
      <c r="BD165" s="29">
        <f t="shared" si="246"/>
        <v>0.24440717529251382</v>
      </c>
      <c r="BE165" s="29">
        <f t="shared" si="247"/>
        <v>0.12331863531088544</v>
      </c>
      <c r="BF165" s="29">
        <f t="shared" si="248"/>
        <v>2.3964757709251101E-3</v>
      </c>
      <c r="BG165" s="29">
        <f t="shared" si="249"/>
        <v>0.45205982473377593</v>
      </c>
      <c r="BH165" s="29">
        <f t="shared" si="250"/>
        <v>0.19366090439285702</v>
      </c>
      <c r="BI165" s="29">
        <f t="shared" si="251"/>
        <v>2.6460618049045721E-2</v>
      </c>
      <c r="BJ165" s="29">
        <f t="shared" si="252"/>
        <v>7.2189901906662707E-3</v>
      </c>
      <c r="BK165" s="29">
        <f t="shared" si="253"/>
        <v>0</v>
      </c>
      <c r="BL165" s="29">
        <f t="shared" si="254"/>
        <v>5.6579617390205934E-3</v>
      </c>
      <c r="BM165" s="29">
        <f t="shared" si="255"/>
        <v>0</v>
      </c>
      <c r="BN165" s="29">
        <f t="shared" si="256"/>
        <v>1.8439291225625196</v>
      </c>
      <c r="BO165" s="29">
        <f t="shared" si="257"/>
        <v>0.42340911542639731</v>
      </c>
      <c r="BP165" s="29">
        <f t="shared" si="258"/>
        <v>4.3451444481368232E-3</v>
      </c>
      <c r="BQ165" s="29">
        <f t="shared" si="259"/>
        <v>0.13254694678983087</v>
      </c>
      <c r="BR165" s="29">
        <f t="shared" si="260"/>
        <v>6.687818626103631E-2</v>
      </c>
      <c r="BS165" s="29">
        <f t="shared" si="261"/>
        <v>1.2996572056927617E-3</v>
      </c>
      <c r="BT165" s="29">
        <f t="shared" si="262"/>
        <v>0.24516117197907564</v>
      </c>
      <c r="BU165" s="29">
        <f t="shared" si="263"/>
        <v>0.10502621929617624</v>
      </c>
      <c r="BV165" s="29">
        <f t="shared" si="264"/>
        <v>1.4350127521318845E-2</v>
      </c>
      <c r="BW165" s="29">
        <f t="shared" si="265"/>
        <v>3.9150041627597897E-3</v>
      </c>
      <c r="BX165" s="29">
        <f t="shared" si="266"/>
        <v>0</v>
      </c>
      <c r="BY165" s="29">
        <f t="shared" si="267"/>
        <v>3.0684269095754011E-3</v>
      </c>
      <c r="BZ165" s="29">
        <f t="shared" si="268"/>
        <v>0</v>
      </c>
      <c r="CA165" s="29">
        <f t="shared" si="269"/>
        <v>1</v>
      </c>
      <c r="CB165" s="29">
        <f t="shared" si="270"/>
        <v>0.93035951155293484</v>
      </c>
      <c r="CC165" s="29">
        <f t="shared" si="271"/>
        <v>1.1267069610459847E-3</v>
      </c>
      <c r="CD165" s="29">
        <f t="shared" si="272"/>
        <v>4.6096056335265444E-2</v>
      </c>
      <c r="CE165" s="29">
        <f t="shared" si="273"/>
        <v>8.6851950828433985E-2</v>
      </c>
      <c r="CF165" s="29">
        <f t="shared" si="274"/>
        <v>9.8678414096916309E-4</v>
      </c>
      <c r="CG165" s="29">
        <f t="shared" si="275"/>
        <v>0.79892021714750749</v>
      </c>
      <c r="CH165" s="29">
        <f t="shared" si="276"/>
        <v>2.9423618070737945E-2</v>
      </c>
      <c r="CI165" s="29">
        <f t="shared" si="277"/>
        <v>1.4521070880573871E-3</v>
      </c>
      <c r="CJ165" s="29">
        <f t="shared" si="278"/>
        <v>0</v>
      </c>
      <c r="CK165" s="29">
        <f t="shared" si="279"/>
        <v>0</v>
      </c>
      <c r="CL165" s="29">
        <f t="shared" si="280"/>
        <v>1.3815953083654937E-3</v>
      </c>
      <c r="CM165" s="29">
        <f t="shared" si="281"/>
        <v>1.8965985474333178</v>
      </c>
      <c r="CN165" s="29"/>
      <c r="CO165" s="29">
        <f t="shared" si="282"/>
        <v>0.86932107839736039</v>
      </c>
      <c r="CP165" s="29"/>
      <c r="CQ165" s="29">
        <f t="shared" si="283"/>
        <v>1.8607190231058697</v>
      </c>
      <c r="CR165" s="29">
        <f t="shared" si="284"/>
        <v>2.2534139220919693E-3</v>
      </c>
      <c r="CS165" s="29">
        <f t="shared" si="285"/>
        <v>0.13828816900579632</v>
      </c>
      <c r="CT165" s="29">
        <f t="shared" si="286"/>
        <v>8.6851950828433985E-2</v>
      </c>
      <c r="CU165" s="29">
        <f t="shared" si="287"/>
        <v>9.8678414096916309E-4</v>
      </c>
      <c r="CV165" s="29">
        <f t="shared" si="288"/>
        <v>0.79892021714750749</v>
      </c>
      <c r="CW165" s="29">
        <f t="shared" si="289"/>
        <v>2.9423618070737945E-2</v>
      </c>
      <c r="CX165" s="29">
        <f t="shared" si="290"/>
        <v>1.4521070880573871E-3</v>
      </c>
      <c r="CY165" s="29">
        <f t="shared" si="291"/>
        <v>0</v>
      </c>
      <c r="CZ165" s="29">
        <f t="shared" si="292"/>
        <v>0</v>
      </c>
      <c r="DA165" s="29">
        <f t="shared" si="293"/>
        <v>4.144785925096481E-3</v>
      </c>
      <c r="DB165" s="29">
        <f t="shared" si="294"/>
        <v>2.9230400692345606</v>
      </c>
      <c r="DC165" s="29">
        <f t="shared" si="295"/>
        <v>2.0526574586338753</v>
      </c>
      <c r="DD165" s="29">
        <f t="shared" si="296"/>
        <v>1.9097093906001008</v>
      </c>
      <c r="DE165" s="29">
        <f t="shared" si="297"/>
        <v>2.3127434472857474E-3</v>
      </c>
      <c r="DF165" s="29">
        <f t="shared" si="298"/>
        <v>0.18923882770037984</v>
      </c>
      <c r="DG165" s="29">
        <f t="shared" si="299"/>
        <v>1.9120221340473866</v>
      </c>
      <c r="DH165" s="29">
        <f t="shared" si="300"/>
        <v>9.0290609399899191E-2</v>
      </c>
      <c r="DI165" s="29">
        <f t="shared" si="301"/>
        <v>9.8948218300480645E-2</v>
      </c>
      <c r="DJ165" s="29">
        <f t="shared" si="302"/>
        <v>0.17827730466488761</v>
      </c>
      <c r="DK165" s="29">
        <f t="shared" si="303"/>
        <v>2.0255298270219742E-3</v>
      </c>
      <c r="DL165" s="29">
        <f t="shared" si="304"/>
        <v>1.6399095425812265</v>
      </c>
      <c r="DM165" s="29">
        <f t="shared" si="305"/>
        <v>6.0396609092894717E-2</v>
      </c>
      <c r="DN165" s="29">
        <f t="shared" si="306"/>
        <v>5.9613568900722261E-3</v>
      </c>
      <c r="DO165" s="29">
        <f t="shared" si="307"/>
        <v>0</v>
      </c>
      <c r="DP165" s="29">
        <f t="shared" si="308"/>
        <v>0</v>
      </c>
      <c r="DQ165" s="29">
        <f t="shared" si="309"/>
        <v>5.6718838290599994E-3</v>
      </c>
      <c r="DR165" s="31">
        <f t="shared" si="310"/>
        <v>3.9935031886329293</v>
      </c>
      <c r="DS165" s="29"/>
      <c r="DT165" s="29">
        <f t="shared" si="311"/>
        <v>5.9613568900722261E-3</v>
      </c>
      <c r="DU165" s="29">
        <f t="shared" si="312"/>
        <v>2.3127434472857474E-3</v>
      </c>
      <c r="DV165" s="29">
        <f t="shared" si="313"/>
        <v>5.6718838290599994E-3</v>
      </c>
      <c r="DW165" s="31">
        <f t="shared" si="314"/>
        <v>8.7314977581348416E-2</v>
      </c>
      <c r="DX165" s="29">
        <f t="shared" si="315"/>
        <v>6.0396609092894717E-2</v>
      </c>
      <c r="DY165" s="29">
        <f t="shared" si="316"/>
        <v>0.83509402347580353</v>
      </c>
      <c r="DZ165" s="29">
        <f t="shared" si="317"/>
        <v>0.99675159431646465</v>
      </c>
      <c r="EA165" s="29">
        <f t="shared" si="318"/>
        <v>3.8595609415932146</v>
      </c>
      <c r="EB165" s="29">
        <f t="shared" si="319"/>
        <v>3.6232894450345459</v>
      </c>
      <c r="EC165" s="29"/>
      <c r="ED165" s="29"/>
      <c r="EE165" s="29">
        <f t="shared" si="320"/>
        <v>0.42340911542639731</v>
      </c>
      <c r="EF165" s="29">
        <f t="shared" si="321"/>
        <v>0.41836523474198095</v>
      </c>
      <c r="EG165" s="29">
        <f t="shared" si="322"/>
        <v>-0.52816088503359748</v>
      </c>
      <c r="EH165" s="29">
        <f t="shared" si="323"/>
        <v>1.8489116506665491</v>
      </c>
      <c r="EI165" s="29" t="e">
        <f>125.9*1000/8.3144+(#REF!*10^9-10^5)*6.5*(10^-6)/8.3144</f>
        <v>#REF!</v>
      </c>
      <c r="EJ165" s="29">
        <f t="shared" si="324"/>
        <v>9.5698085397820183</v>
      </c>
      <c r="EK165" s="29" t="e">
        <f t="shared" si="325"/>
        <v>#REF!</v>
      </c>
      <c r="EL165" s="29" t="e">
        <f>#REF!</f>
        <v>#REF!</v>
      </c>
      <c r="EM165" s="29" t="e">
        <f>1/(0.000407-0.0000329*#REF!+0.00001202*P165+0.000056662*EA165-0.000306214*BT165-0.0006176*BW165+0.00018946*BT165/(BT165+BR165)+0.00025746*DJ165)</f>
        <v>#REF!</v>
      </c>
      <c r="EN165" s="29"/>
      <c r="EO165" s="29" t="e">
        <f t="shared" si="326"/>
        <v>#REF!</v>
      </c>
      <c r="EP165" s="29" t="e">
        <f>#REF!</f>
        <v>#REF!</v>
      </c>
      <c r="EQ165" s="31" t="e">
        <f t="shared" si="327"/>
        <v>#REF!</v>
      </c>
      <c r="ER165" s="31" t="e">
        <f>2064.1+31.52*DF165-12.28*DM165-289.6*DQ165+1.544*LN(DQ165)-177.24*(DF165-0.17145)^2-371.87*(DF165-0.17145)*(DM165-0.07365)+0.321067*#REF!-343.43*LN(#REF!)</f>
        <v>#REF!</v>
      </c>
      <c r="ES165" s="31" t="e">
        <f t="shared" si="328"/>
        <v>#REF!</v>
      </c>
      <c r="ET165" s="31">
        <f t="shared" si="329"/>
        <v>0.78567387576289638</v>
      </c>
      <c r="EU165" s="31" t="e">
        <f>(5573.8+587.9*#REF!-61*#REF!^2)/(5.3-0.633*LN(ET165)-3.97*EF165+0.06*EG165+24.7*BU165^2+0.081*P165+0.156*#REF!)</f>
        <v>#REF!</v>
      </c>
    </row>
    <row r="166" spans="4:151">
      <c r="D166">
        <v>43.6</v>
      </c>
      <c r="E166">
        <v>0.65</v>
      </c>
      <c r="F166">
        <v>15.03</v>
      </c>
      <c r="G166">
        <v>7.74</v>
      </c>
      <c r="H166">
        <v>0.11</v>
      </c>
      <c r="I166">
        <v>12.7</v>
      </c>
      <c r="J166">
        <v>9.84</v>
      </c>
      <c r="K166">
        <v>2.41</v>
      </c>
      <c r="L166">
        <v>0.12</v>
      </c>
      <c r="M166" s="30">
        <v>0</v>
      </c>
      <c r="N166">
        <v>7.0000000000000007E-2</v>
      </c>
      <c r="O166">
        <v>0.21</v>
      </c>
      <c r="P166">
        <v>6.8</v>
      </c>
      <c r="S166">
        <v>55.9</v>
      </c>
      <c r="T166">
        <v>0.09</v>
      </c>
      <c r="U166">
        <v>4.7</v>
      </c>
      <c r="V166">
        <v>6.24</v>
      </c>
      <c r="W166">
        <v>7.0000000000000007E-2</v>
      </c>
      <c r="X166">
        <v>32.200000000000003</v>
      </c>
      <c r="Y166">
        <v>1.65</v>
      </c>
      <c r="Z166">
        <v>0.09</v>
      </c>
      <c r="AA166">
        <v>0</v>
      </c>
      <c r="AB166" s="30">
        <v>0</v>
      </c>
      <c r="AC166">
        <v>0.21</v>
      </c>
      <c r="AD166" s="30">
        <v>0</v>
      </c>
      <c r="AF166" s="29">
        <f t="shared" si="225"/>
        <v>0.32233372230787227</v>
      </c>
      <c r="AG166" s="29">
        <f t="shared" si="226"/>
        <v>4.3598188941306182E-3</v>
      </c>
      <c r="AH166" s="7">
        <f t="shared" ca="1" si="227"/>
        <v>14.024071686228851</v>
      </c>
      <c r="AI166" s="29">
        <f t="shared" ca="1" si="228"/>
        <v>1496.7188164952863</v>
      </c>
      <c r="AJ166" s="40" t="e">
        <f t="shared" si="229"/>
        <v>#REF!</v>
      </c>
      <c r="AK166" s="41">
        <f t="shared" ca="1" si="230"/>
        <v>1223.5688164952862</v>
      </c>
      <c r="AL166" s="40">
        <f t="shared" ca="1" si="231"/>
        <v>1235.1934442200979</v>
      </c>
      <c r="AM166" s="94">
        <f t="shared" ca="1" si="232"/>
        <v>1223.5688164952862</v>
      </c>
      <c r="AN166" s="94">
        <f t="shared" ca="1" si="233"/>
        <v>1.4024071686228852</v>
      </c>
      <c r="AO166" s="90">
        <f t="shared" si="234"/>
        <v>1.3922789840319365</v>
      </c>
      <c r="AP166" s="90">
        <f t="shared" si="235"/>
        <v>0.90552388556220897</v>
      </c>
      <c r="AQ166" s="29"/>
      <c r="AR166" s="40" t="e">
        <f t="shared" si="236"/>
        <v>#REF!</v>
      </c>
      <c r="AS166" s="40">
        <f t="shared" ca="1" si="237"/>
        <v>1.4024071686228852</v>
      </c>
      <c r="AT166" s="40">
        <f t="shared" ca="1" si="238"/>
        <v>1.0998393878115984</v>
      </c>
      <c r="AU166" s="64"/>
      <c r="AV166" s="126">
        <f t="shared" si="239"/>
        <v>0.31797390341374165</v>
      </c>
      <c r="AW166" s="29"/>
      <c r="AX166" s="29">
        <f t="shared" si="240"/>
        <v>0.1086943554766011</v>
      </c>
      <c r="AY166" s="29">
        <f t="shared" si="241"/>
        <v>0.34183420183124291</v>
      </c>
      <c r="AZ166" s="29">
        <f t="shared" si="242"/>
        <v>74.521831388033092</v>
      </c>
      <c r="BA166" s="29">
        <f t="shared" si="243"/>
        <v>90.194775364538998</v>
      </c>
      <c r="BB166" s="29">
        <f t="shared" si="244"/>
        <v>0.72564713244558066</v>
      </c>
      <c r="BC166" s="29">
        <f t="shared" si="245"/>
        <v>8.1373280519987778E-3</v>
      </c>
      <c r="BD166" s="29">
        <f t="shared" si="246"/>
        <v>0.29481860711448493</v>
      </c>
      <c r="BE166" s="29">
        <f t="shared" si="247"/>
        <v>0.10772982362373063</v>
      </c>
      <c r="BF166" s="29">
        <f t="shared" si="248"/>
        <v>1.5506607929515418E-3</v>
      </c>
      <c r="BG166" s="29">
        <f t="shared" si="249"/>
        <v>0.31510207322277467</v>
      </c>
      <c r="BH166" s="29">
        <f t="shared" si="250"/>
        <v>0.17547175867640083</v>
      </c>
      <c r="BI166" s="29">
        <f t="shared" si="251"/>
        <v>7.7768401827073411E-2</v>
      </c>
      <c r="BJ166" s="29">
        <f t="shared" si="252"/>
        <v>2.5478788908233894E-3</v>
      </c>
      <c r="BK166" s="29">
        <f t="shared" si="253"/>
        <v>0</v>
      </c>
      <c r="BL166" s="29">
        <f t="shared" si="254"/>
        <v>9.210635389103293E-4</v>
      </c>
      <c r="BM166" s="29">
        <f t="shared" si="255"/>
        <v>2.9590593009574668E-3</v>
      </c>
      <c r="BN166" s="29">
        <f t="shared" si="256"/>
        <v>1.7126537874856864</v>
      </c>
      <c r="BO166" s="29">
        <f t="shared" si="257"/>
        <v>0.42369750252378158</v>
      </c>
      <c r="BP166" s="29">
        <f t="shared" si="258"/>
        <v>4.7512977295574898E-3</v>
      </c>
      <c r="BQ166" s="29">
        <f t="shared" si="259"/>
        <v>0.1721413920716004</v>
      </c>
      <c r="BR166" s="29">
        <f t="shared" si="260"/>
        <v>6.290227739599763E-2</v>
      </c>
      <c r="BS166" s="29">
        <f t="shared" si="261"/>
        <v>9.0541404473115184E-4</v>
      </c>
      <c r="BT166" s="29">
        <f t="shared" si="262"/>
        <v>0.18398468828038494</v>
      </c>
      <c r="BU166" s="29">
        <f t="shared" si="263"/>
        <v>0.10245605968851854</v>
      </c>
      <c r="BV166" s="29">
        <f t="shared" si="264"/>
        <v>4.5408127664403018E-2</v>
      </c>
      <c r="BW166" s="29">
        <f t="shared" si="265"/>
        <v>1.4876788930960067E-3</v>
      </c>
      <c r="BX166" s="29">
        <f t="shared" si="266"/>
        <v>0</v>
      </c>
      <c r="BY166" s="29">
        <f t="shared" si="267"/>
        <v>5.377990260731708E-4</v>
      </c>
      <c r="BZ166" s="29">
        <f t="shared" si="268"/>
        <v>1.7277626818562109E-3</v>
      </c>
      <c r="CA166" s="29">
        <f t="shared" si="269"/>
        <v>1.0000000000000002</v>
      </c>
      <c r="CB166" s="29">
        <f t="shared" si="270"/>
        <v>0.93035951155293484</v>
      </c>
      <c r="CC166" s="29">
        <f t="shared" si="271"/>
        <v>1.1267069610459847E-3</v>
      </c>
      <c r="CD166" s="29">
        <f t="shared" si="272"/>
        <v>4.6096056335265444E-2</v>
      </c>
      <c r="CE166" s="29">
        <f t="shared" si="273"/>
        <v>8.6851950828433985E-2</v>
      </c>
      <c r="CF166" s="29">
        <f t="shared" si="274"/>
        <v>9.8678414096916309E-4</v>
      </c>
      <c r="CG166" s="29">
        <f t="shared" si="275"/>
        <v>0.79892021714750749</v>
      </c>
      <c r="CH166" s="29">
        <f t="shared" si="276"/>
        <v>2.9423618070737945E-2</v>
      </c>
      <c r="CI166" s="29">
        <f t="shared" si="277"/>
        <v>1.4521070880573871E-3</v>
      </c>
      <c r="CJ166" s="29">
        <f t="shared" si="278"/>
        <v>0</v>
      </c>
      <c r="CK166" s="29">
        <f t="shared" si="279"/>
        <v>0</v>
      </c>
      <c r="CL166" s="29">
        <f t="shared" si="280"/>
        <v>1.3815953083654937E-3</v>
      </c>
      <c r="CM166" s="29">
        <f t="shared" si="281"/>
        <v>1.8965985474333178</v>
      </c>
      <c r="CN166" s="29"/>
      <c r="CO166" s="29">
        <f t="shared" si="282"/>
        <v>0.86932107839736039</v>
      </c>
      <c r="CP166" s="29"/>
      <c r="CQ166" s="29">
        <f t="shared" si="283"/>
        <v>1.8607190231058697</v>
      </c>
      <c r="CR166" s="29">
        <f t="shared" si="284"/>
        <v>2.2534139220919693E-3</v>
      </c>
      <c r="CS166" s="29">
        <f t="shared" si="285"/>
        <v>0.13828816900579632</v>
      </c>
      <c r="CT166" s="29">
        <f t="shared" si="286"/>
        <v>8.6851950828433985E-2</v>
      </c>
      <c r="CU166" s="29">
        <f t="shared" si="287"/>
        <v>9.8678414096916309E-4</v>
      </c>
      <c r="CV166" s="29">
        <f t="shared" si="288"/>
        <v>0.79892021714750749</v>
      </c>
      <c r="CW166" s="29">
        <f t="shared" si="289"/>
        <v>2.9423618070737945E-2</v>
      </c>
      <c r="CX166" s="29">
        <f t="shared" si="290"/>
        <v>1.4521070880573871E-3</v>
      </c>
      <c r="CY166" s="29">
        <f t="shared" si="291"/>
        <v>0</v>
      </c>
      <c r="CZ166" s="29">
        <f t="shared" si="292"/>
        <v>0</v>
      </c>
      <c r="DA166" s="29">
        <f t="shared" si="293"/>
        <v>4.144785925096481E-3</v>
      </c>
      <c r="DB166" s="29">
        <f t="shared" si="294"/>
        <v>2.9230400692345606</v>
      </c>
      <c r="DC166" s="29">
        <f t="shared" si="295"/>
        <v>2.0526574586338753</v>
      </c>
      <c r="DD166" s="29">
        <f t="shared" si="296"/>
        <v>1.9097093906001008</v>
      </c>
      <c r="DE166" s="29">
        <f t="shared" si="297"/>
        <v>2.3127434472857474E-3</v>
      </c>
      <c r="DF166" s="29">
        <f t="shared" si="298"/>
        <v>0.18923882770037984</v>
      </c>
      <c r="DG166" s="29">
        <f t="shared" si="299"/>
        <v>1.9120221340473866</v>
      </c>
      <c r="DH166" s="29">
        <f t="shared" si="300"/>
        <v>9.0290609399899191E-2</v>
      </c>
      <c r="DI166" s="29">
        <f t="shared" si="301"/>
        <v>9.8948218300480645E-2</v>
      </c>
      <c r="DJ166" s="29">
        <f t="shared" si="302"/>
        <v>0.17827730466488761</v>
      </c>
      <c r="DK166" s="29">
        <f t="shared" si="303"/>
        <v>2.0255298270219742E-3</v>
      </c>
      <c r="DL166" s="29">
        <f t="shared" si="304"/>
        <v>1.6399095425812265</v>
      </c>
      <c r="DM166" s="29">
        <f t="shared" si="305"/>
        <v>6.0396609092894717E-2</v>
      </c>
      <c r="DN166" s="29">
        <f t="shared" si="306"/>
        <v>5.9613568900722261E-3</v>
      </c>
      <c r="DO166" s="29">
        <f t="shared" si="307"/>
        <v>0</v>
      </c>
      <c r="DP166" s="29">
        <f t="shared" si="308"/>
        <v>0</v>
      </c>
      <c r="DQ166" s="29">
        <f t="shared" si="309"/>
        <v>5.6718838290599994E-3</v>
      </c>
      <c r="DR166" s="31">
        <f t="shared" si="310"/>
        <v>3.9935031886329293</v>
      </c>
      <c r="DS166" s="29"/>
      <c r="DT166" s="29">
        <f t="shared" si="311"/>
        <v>5.9613568900722261E-3</v>
      </c>
      <c r="DU166" s="29">
        <f t="shared" si="312"/>
        <v>2.3127434472857474E-3</v>
      </c>
      <c r="DV166" s="29">
        <f t="shared" si="313"/>
        <v>5.6718838290599994E-3</v>
      </c>
      <c r="DW166" s="31">
        <f t="shared" si="314"/>
        <v>8.7314977581348416E-2</v>
      </c>
      <c r="DX166" s="29">
        <f t="shared" si="315"/>
        <v>6.0396609092894717E-2</v>
      </c>
      <c r="DY166" s="29">
        <f t="shared" si="316"/>
        <v>0.83509402347580353</v>
      </c>
      <c r="DZ166" s="29">
        <f t="shared" si="317"/>
        <v>0.99675159431646465</v>
      </c>
      <c r="EA166" s="29">
        <f t="shared" si="318"/>
        <v>4.327588198099332</v>
      </c>
      <c r="EB166" s="29">
        <f t="shared" si="319"/>
        <v>3.3345444973286216</v>
      </c>
      <c r="EC166" s="29"/>
      <c r="ED166" s="29"/>
      <c r="EE166" s="29">
        <f t="shared" si="320"/>
        <v>0.42369750252378158</v>
      </c>
      <c r="EF166" s="29">
        <f t="shared" si="321"/>
        <v>0.3502484394096323</v>
      </c>
      <c r="EG166" s="29">
        <f t="shared" si="322"/>
        <v>-0.69453350610562281</v>
      </c>
      <c r="EH166" s="29">
        <f t="shared" si="323"/>
        <v>2.4054703282427838</v>
      </c>
      <c r="EI166" s="29" t="e">
        <f>125.9*1000/8.3144+(#REF!*10^9-10^5)*6.5*(10^-6)/8.3144</f>
        <v>#REF!</v>
      </c>
      <c r="EJ166" s="29">
        <f t="shared" si="324"/>
        <v>9.9070535394552657</v>
      </c>
      <c r="EK166" s="29" t="e">
        <f t="shared" si="325"/>
        <v>#REF!</v>
      </c>
      <c r="EL166" s="29" t="e">
        <f>#REF!</f>
        <v>#REF!</v>
      </c>
      <c r="EM166" s="29" t="e">
        <f>1/(0.000407-0.0000329*#REF!+0.00001202*P166+0.000056662*EA166-0.000306214*BT166-0.0006176*BW166+0.00018946*BT166/(BT166+BR166)+0.00025746*DJ166)</f>
        <v>#REF!</v>
      </c>
      <c r="EN166" s="29"/>
      <c r="EO166" s="29" t="e">
        <f t="shared" si="326"/>
        <v>#REF!</v>
      </c>
      <c r="EP166" s="29" t="e">
        <f>#REF!</f>
        <v>#REF!</v>
      </c>
      <c r="EQ166" s="31" t="e">
        <f t="shared" si="327"/>
        <v>#REF!</v>
      </c>
      <c r="ER166" s="31" t="e">
        <f>2064.1+31.52*DF166-12.28*DM166-289.6*DQ166+1.544*LN(DQ166)-177.24*(DF166-0.17145)^2-371.87*(DF166-0.17145)*(DM166-0.07365)+0.321067*#REF!-343.43*LN(#REF!)</f>
        <v>#REF!</v>
      </c>
      <c r="ES166" s="31" t="e">
        <f t="shared" si="328"/>
        <v>#REF!</v>
      </c>
      <c r="ET166" s="31">
        <f t="shared" si="329"/>
        <v>0.74521831388033088</v>
      </c>
      <c r="EU166" s="31" t="e">
        <f>(5573.8+587.9*#REF!-61*#REF!^2)/(5.3-0.633*LN(ET166)-3.97*EF166+0.06*EG166+24.7*BU166^2+0.081*P166+0.156*#REF!)</f>
        <v>#REF!</v>
      </c>
    </row>
    <row r="167" spans="4:151">
      <c r="D167">
        <v>46.2</v>
      </c>
      <c r="E167">
        <v>0.68</v>
      </c>
      <c r="F167">
        <v>18</v>
      </c>
      <c r="G167">
        <v>6.4</v>
      </c>
      <c r="H167">
        <v>0.08</v>
      </c>
      <c r="I167">
        <v>8.48</v>
      </c>
      <c r="J167">
        <v>8.82</v>
      </c>
      <c r="K167">
        <v>3</v>
      </c>
      <c r="L167">
        <v>0.44</v>
      </c>
      <c r="M167" s="30">
        <v>0</v>
      </c>
      <c r="N167">
        <v>0.06</v>
      </c>
      <c r="O167">
        <v>0.22</v>
      </c>
      <c r="P167">
        <v>7.87</v>
      </c>
      <c r="S167">
        <v>55.9</v>
      </c>
      <c r="T167">
        <v>0.09</v>
      </c>
      <c r="U167">
        <v>4.7</v>
      </c>
      <c r="V167">
        <v>6.24</v>
      </c>
      <c r="W167">
        <v>7.0000000000000007E-2</v>
      </c>
      <c r="X167">
        <v>32.200000000000003</v>
      </c>
      <c r="Y167">
        <v>1.65</v>
      </c>
      <c r="Z167">
        <v>0.09</v>
      </c>
      <c r="AA167">
        <v>0</v>
      </c>
      <c r="AB167" s="30">
        <v>0</v>
      </c>
      <c r="AC167">
        <v>0.21</v>
      </c>
      <c r="AD167" s="30">
        <v>0</v>
      </c>
      <c r="AF167" s="29">
        <f t="shared" si="225"/>
        <v>0.31149877686118455</v>
      </c>
      <c r="AG167" s="29">
        <f t="shared" si="226"/>
        <v>5.4728590525780829E-2</v>
      </c>
      <c r="AH167" s="7">
        <f t="shared" ca="1" si="227"/>
        <v>9.8899092318347179</v>
      </c>
      <c r="AI167" s="29">
        <f t="shared" ca="1" si="228"/>
        <v>1406.6528612847737</v>
      </c>
      <c r="AJ167" s="40" t="e">
        <f t="shared" si="229"/>
        <v>#REF!</v>
      </c>
      <c r="AK167" s="41">
        <f t="shared" ca="1" si="230"/>
        <v>1133.5028612847739</v>
      </c>
      <c r="AL167" s="40">
        <f t="shared" ca="1" si="231"/>
        <v>1127.6173690393707</v>
      </c>
      <c r="AM167" s="94">
        <f t="shared" ca="1" si="232"/>
        <v>1133.5028612847739</v>
      </c>
      <c r="AN167" s="94">
        <f t="shared" ca="1" si="233"/>
        <v>0.98899092318347182</v>
      </c>
      <c r="AO167" s="90">
        <f t="shared" si="234"/>
        <v>0.89351266666666673</v>
      </c>
      <c r="AP167" s="90">
        <f t="shared" si="235"/>
        <v>0.74139444444444436</v>
      </c>
      <c r="AQ167" s="29"/>
      <c r="AR167" s="40" t="e">
        <f t="shared" si="236"/>
        <v>#REF!</v>
      </c>
      <c r="AS167" s="40">
        <f t="shared" ca="1" si="237"/>
        <v>0.98899092318347182</v>
      </c>
      <c r="AT167" s="40">
        <f t="shared" ca="1" si="238"/>
        <v>0.83432884136640484</v>
      </c>
      <c r="AU167" s="64"/>
      <c r="AV167" s="126">
        <f t="shared" si="239"/>
        <v>0.25677018633540372</v>
      </c>
      <c r="AW167" s="29"/>
      <c r="AX167" s="29">
        <f t="shared" si="240"/>
        <v>0.1086943554766011</v>
      </c>
      <c r="AY167" s="29">
        <f t="shared" si="241"/>
        <v>0.423313769514581</v>
      </c>
      <c r="AZ167" s="29">
        <f t="shared" si="242"/>
        <v>70.255248526799235</v>
      </c>
      <c r="BA167" s="29">
        <f t="shared" si="243"/>
        <v>90.194775364538998</v>
      </c>
      <c r="BB167" s="29">
        <f t="shared" si="244"/>
        <v>0.76891966786664745</v>
      </c>
      <c r="BC167" s="29">
        <f t="shared" si="245"/>
        <v>8.5128970390141064E-3</v>
      </c>
      <c r="BD167" s="29">
        <f t="shared" si="246"/>
        <v>0.35307617618501191</v>
      </c>
      <c r="BE167" s="29">
        <f t="shared" si="247"/>
        <v>8.9078923926598969E-2</v>
      </c>
      <c r="BF167" s="29">
        <f t="shared" si="248"/>
        <v>1.1277533039647577E-3</v>
      </c>
      <c r="BG167" s="29">
        <f t="shared" si="249"/>
        <v>0.21039886464008892</v>
      </c>
      <c r="BH167" s="29">
        <f t="shared" si="250"/>
        <v>0.15728261295994467</v>
      </c>
      <c r="BI167" s="29">
        <f t="shared" si="251"/>
        <v>9.6807139203825818E-2</v>
      </c>
      <c r="BJ167" s="29">
        <f t="shared" si="252"/>
        <v>9.3422225996857618E-3</v>
      </c>
      <c r="BK167" s="29">
        <f t="shared" si="253"/>
        <v>0</v>
      </c>
      <c r="BL167" s="29">
        <f t="shared" si="254"/>
        <v>7.8948303335171072E-4</v>
      </c>
      <c r="BM167" s="29">
        <f t="shared" si="255"/>
        <v>3.0999668867173463E-3</v>
      </c>
      <c r="BN167" s="29">
        <f t="shared" si="256"/>
        <v>1.6984357076448517</v>
      </c>
      <c r="BO167" s="29">
        <f t="shared" si="257"/>
        <v>0.45272226932444531</v>
      </c>
      <c r="BP167" s="29">
        <f t="shared" si="258"/>
        <v>5.0121985781955659E-3</v>
      </c>
      <c r="BQ167" s="29">
        <f t="shared" si="259"/>
        <v>0.20788315659861364</v>
      </c>
      <c r="BR167" s="29">
        <f t="shared" si="260"/>
        <v>5.2447627852879347E-2</v>
      </c>
      <c r="BS167" s="29">
        <f t="shared" si="261"/>
        <v>6.6399528630292691E-4</v>
      </c>
      <c r="BT167" s="29">
        <f t="shared" si="262"/>
        <v>0.12387802711227736</v>
      </c>
      <c r="BU167" s="29">
        <f t="shared" si="263"/>
        <v>9.2604396063976857E-2</v>
      </c>
      <c r="BV167" s="29">
        <f t="shared" si="264"/>
        <v>5.6997823802270468E-2</v>
      </c>
      <c r="BW167" s="29">
        <f t="shared" si="265"/>
        <v>5.5004864521131756E-3</v>
      </c>
      <c r="BX167" s="29">
        <f t="shared" si="266"/>
        <v>0</v>
      </c>
      <c r="BY167" s="29">
        <f t="shared" si="267"/>
        <v>4.6482950740976421E-4</v>
      </c>
      <c r="BZ167" s="29">
        <f t="shared" si="268"/>
        <v>1.8251894215153648E-3</v>
      </c>
      <c r="CA167" s="29">
        <f t="shared" si="269"/>
        <v>0.99999999999999978</v>
      </c>
      <c r="CB167" s="29">
        <f t="shared" si="270"/>
        <v>0.93035951155293484</v>
      </c>
      <c r="CC167" s="29">
        <f t="shared" si="271"/>
        <v>1.1267069610459847E-3</v>
      </c>
      <c r="CD167" s="29">
        <f t="shared" si="272"/>
        <v>4.6096056335265444E-2</v>
      </c>
      <c r="CE167" s="29">
        <f t="shared" si="273"/>
        <v>8.6851950828433985E-2</v>
      </c>
      <c r="CF167" s="29">
        <f t="shared" si="274"/>
        <v>9.8678414096916309E-4</v>
      </c>
      <c r="CG167" s="29">
        <f t="shared" si="275"/>
        <v>0.79892021714750749</v>
      </c>
      <c r="CH167" s="29">
        <f t="shared" si="276"/>
        <v>2.9423618070737945E-2</v>
      </c>
      <c r="CI167" s="29">
        <f t="shared" si="277"/>
        <v>1.4521070880573871E-3</v>
      </c>
      <c r="CJ167" s="29">
        <f t="shared" si="278"/>
        <v>0</v>
      </c>
      <c r="CK167" s="29">
        <f t="shared" si="279"/>
        <v>0</v>
      </c>
      <c r="CL167" s="29">
        <f t="shared" si="280"/>
        <v>1.3815953083654937E-3</v>
      </c>
      <c r="CM167" s="29">
        <f t="shared" si="281"/>
        <v>1.8965985474333178</v>
      </c>
      <c r="CN167" s="29"/>
      <c r="CO167" s="29">
        <f t="shared" si="282"/>
        <v>0.86932107839736039</v>
      </c>
      <c r="CP167" s="29"/>
      <c r="CQ167" s="29">
        <f t="shared" si="283"/>
        <v>1.8607190231058697</v>
      </c>
      <c r="CR167" s="29">
        <f t="shared" si="284"/>
        <v>2.2534139220919693E-3</v>
      </c>
      <c r="CS167" s="29">
        <f t="shared" si="285"/>
        <v>0.13828816900579632</v>
      </c>
      <c r="CT167" s="29">
        <f t="shared" si="286"/>
        <v>8.6851950828433985E-2</v>
      </c>
      <c r="CU167" s="29">
        <f t="shared" si="287"/>
        <v>9.8678414096916309E-4</v>
      </c>
      <c r="CV167" s="29">
        <f t="shared" si="288"/>
        <v>0.79892021714750749</v>
      </c>
      <c r="CW167" s="29">
        <f t="shared" si="289"/>
        <v>2.9423618070737945E-2</v>
      </c>
      <c r="CX167" s="29">
        <f t="shared" si="290"/>
        <v>1.4521070880573871E-3</v>
      </c>
      <c r="CY167" s="29">
        <f t="shared" si="291"/>
        <v>0</v>
      </c>
      <c r="CZ167" s="29">
        <f t="shared" si="292"/>
        <v>0</v>
      </c>
      <c r="DA167" s="29">
        <f t="shared" si="293"/>
        <v>4.144785925096481E-3</v>
      </c>
      <c r="DB167" s="29">
        <f t="shared" si="294"/>
        <v>2.9230400692345606</v>
      </c>
      <c r="DC167" s="29">
        <f t="shared" si="295"/>
        <v>2.0526574586338753</v>
      </c>
      <c r="DD167" s="29">
        <f t="shared" si="296"/>
        <v>1.9097093906001008</v>
      </c>
      <c r="DE167" s="29">
        <f t="shared" si="297"/>
        <v>2.3127434472857474E-3</v>
      </c>
      <c r="DF167" s="29">
        <f t="shared" si="298"/>
        <v>0.18923882770037984</v>
      </c>
      <c r="DG167" s="29">
        <f t="shared" si="299"/>
        <v>1.9120221340473866</v>
      </c>
      <c r="DH167" s="29">
        <f t="shared" si="300"/>
        <v>9.0290609399899191E-2</v>
      </c>
      <c r="DI167" s="29">
        <f t="shared" si="301"/>
        <v>9.8948218300480645E-2</v>
      </c>
      <c r="DJ167" s="29">
        <f t="shared" si="302"/>
        <v>0.17827730466488761</v>
      </c>
      <c r="DK167" s="29">
        <f t="shared" si="303"/>
        <v>2.0255298270219742E-3</v>
      </c>
      <c r="DL167" s="29">
        <f t="shared" si="304"/>
        <v>1.6399095425812265</v>
      </c>
      <c r="DM167" s="29">
        <f t="shared" si="305"/>
        <v>6.0396609092894717E-2</v>
      </c>
      <c r="DN167" s="29">
        <f t="shared" si="306"/>
        <v>5.9613568900722261E-3</v>
      </c>
      <c r="DO167" s="29">
        <f t="shared" si="307"/>
        <v>0</v>
      </c>
      <c r="DP167" s="29">
        <f t="shared" si="308"/>
        <v>0</v>
      </c>
      <c r="DQ167" s="29">
        <f t="shared" si="309"/>
        <v>5.6718838290599994E-3</v>
      </c>
      <c r="DR167" s="31">
        <f t="shared" si="310"/>
        <v>3.9935031886329293</v>
      </c>
      <c r="DS167" s="29"/>
      <c r="DT167" s="29">
        <f t="shared" si="311"/>
        <v>5.9613568900722261E-3</v>
      </c>
      <c r="DU167" s="29">
        <f t="shared" si="312"/>
        <v>2.3127434472857474E-3</v>
      </c>
      <c r="DV167" s="29">
        <f t="shared" si="313"/>
        <v>5.6718838290599994E-3</v>
      </c>
      <c r="DW167" s="31">
        <f t="shared" si="314"/>
        <v>8.7314977581348416E-2</v>
      </c>
      <c r="DX167" s="29">
        <f t="shared" si="315"/>
        <v>6.0396609092894717E-2</v>
      </c>
      <c r="DY167" s="29">
        <f t="shared" si="316"/>
        <v>0.83509402347580353</v>
      </c>
      <c r="DZ167" s="29">
        <f t="shared" si="317"/>
        <v>0.99675159431646465</v>
      </c>
      <c r="EA167" s="29">
        <f t="shared" si="318"/>
        <v>4.8680699520733075</v>
      </c>
      <c r="EB167" s="29">
        <f t="shared" si="319"/>
        <v>3.2274653969268119</v>
      </c>
      <c r="EC167" s="29"/>
      <c r="ED167" s="29"/>
      <c r="EE167" s="29">
        <f t="shared" si="320"/>
        <v>0.45272226932444531</v>
      </c>
      <c r="EF167" s="29">
        <f t="shared" si="321"/>
        <v>0.26959404631543654</v>
      </c>
      <c r="EG167" s="29">
        <f t="shared" si="322"/>
        <v>-0.85083590219068361</v>
      </c>
      <c r="EH167" s="29">
        <f t="shared" si="323"/>
        <v>3.4675271116191064</v>
      </c>
      <c r="EI167" s="29" t="e">
        <f>125.9*1000/8.3144+(#REF!*10^9-10^5)*6.5*(10^-6)/8.3144</f>
        <v>#REF!</v>
      </c>
      <c r="EJ167" s="29">
        <f t="shared" si="324"/>
        <v>10.271297556887921</v>
      </c>
      <c r="EK167" s="29" t="e">
        <f t="shared" si="325"/>
        <v>#REF!</v>
      </c>
      <c r="EL167" s="29" t="e">
        <f>#REF!</f>
        <v>#REF!</v>
      </c>
      <c r="EM167" s="29" t="e">
        <f>1/(0.000407-0.0000329*#REF!+0.00001202*P167+0.000056662*EA167-0.000306214*BT167-0.0006176*BW167+0.00018946*BT167/(BT167+BR167)+0.00025746*DJ167)</f>
        <v>#REF!</v>
      </c>
      <c r="EN167" s="29"/>
      <c r="EO167" s="29" t="e">
        <f t="shared" si="326"/>
        <v>#REF!</v>
      </c>
      <c r="EP167" s="29" t="e">
        <f>#REF!</f>
        <v>#REF!</v>
      </c>
      <c r="EQ167" s="31" t="e">
        <f t="shared" si="327"/>
        <v>#REF!</v>
      </c>
      <c r="ER167" s="31" t="e">
        <f>2064.1+31.52*DF167-12.28*DM167-289.6*DQ167+1.544*LN(DQ167)-177.24*(DF167-0.17145)^2-371.87*(DF167-0.17145)*(DM167-0.07365)+0.321067*#REF!-343.43*LN(#REF!)</f>
        <v>#REF!</v>
      </c>
      <c r="ES167" s="31" t="e">
        <f t="shared" si="328"/>
        <v>#REF!</v>
      </c>
      <c r="ET167" s="31">
        <f t="shared" si="329"/>
        <v>0.7025524852679923</v>
      </c>
      <c r="EU167" s="31" t="e">
        <f>(5573.8+587.9*#REF!-61*#REF!^2)/(5.3-0.633*LN(ET167)-3.97*EF167+0.06*EG167+24.7*BU167^2+0.081*P167+0.156*#REF!)</f>
        <v>#REF!</v>
      </c>
    </row>
    <row r="168" spans="4:151">
      <c r="D168">
        <v>76.84</v>
      </c>
      <c r="E168">
        <v>0.22</v>
      </c>
      <c r="F168">
        <v>11.47</v>
      </c>
      <c r="G168">
        <v>1.1599999999999999</v>
      </c>
      <c r="H168">
        <v>7.0000000000000007E-2</v>
      </c>
      <c r="I168">
        <v>0.14000000000000001</v>
      </c>
      <c r="J168">
        <v>0.67</v>
      </c>
      <c r="K168">
        <v>4.0199999999999996</v>
      </c>
      <c r="L168">
        <v>2.87</v>
      </c>
      <c r="M168" s="30">
        <v>0</v>
      </c>
      <c r="N168">
        <v>0</v>
      </c>
      <c r="O168">
        <v>0</v>
      </c>
      <c r="P168">
        <v>2.5299999999999998</v>
      </c>
      <c r="S168">
        <v>55.9</v>
      </c>
      <c r="T168">
        <v>0.09</v>
      </c>
      <c r="U168">
        <v>4.7</v>
      </c>
      <c r="V168">
        <v>6.24</v>
      </c>
      <c r="W168">
        <v>7.0000000000000007E-2</v>
      </c>
      <c r="X168">
        <v>32.200000000000003</v>
      </c>
      <c r="Y168">
        <v>1.65</v>
      </c>
      <c r="Z168">
        <v>0.09</v>
      </c>
      <c r="AA168">
        <v>0</v>
      </c>
      <c r="AB168" s="30">
        <v>0</v>
      </c>
      <c r="AC168">
        <v>0.21</v>
      </c>
      <c r="AD168" s="30">
        <v>0</v>
      </c>
      <c r="AF168" s="29">
        <f t="shared" si="225"/>
        <v>0.20451694664220738</v>
      </c>
      <c r="AG168" s="29">
        <f t="shared" si="226"/>
        <v>0.18112864079513091</v>
      </c>
      <c r="AH168" s="7" t="str">
        <f t="shared" si="227"/>
        <v/>
      </c>
      <c r="AI168" s="29" t="str">
        <f t="shared" si="228"/>
        <v/>
      </c>
      <c r="AJ168" s="40" t="e">
        <f t="shared" si="229"/>
        <v>#REF!</v>
      </c>
      <c r="AK168" s="41">
        <f t="shared" ca="1" si="230"/>
        <v>988.89174956890236</v>
      </c>
      <c r="AL168" s="40">
        <f t="shared" ca="1" si="231"/>
        <v>877.06701843363351</v>
      </c>
      <c r="AM168" s="94">
        <f t="shared" ca="1" si="232"/>
        <v>988.89174956890236</v>
      </c>
      <c r="AN168" s="94">
        <f t="shared" ca="1" si="233"/>
        <v>0.28799870971533126</v>
      </c>
      <c r="AO168" s="90">
        <f t="shared" si="234"/>
        <v>1.2237105571054925</v>
      </c>
      <c r="AP168" s="90">
        <f t="shared" si="235"/>
        <v>1.2142612031386224</v>
      </c>
      <c r="AQ168" s="29"/>
      <c r="AR168" s="40" t="e">
        <f t="shared" si="236"/>
        <v>#REF!</v>
      </c>
      <c r="AS168" s="40">
        <f t="shared" ca="1" si="237"/>
        <v>0.28799870971533126</v>
      </c>
      <c r="AT168" s="40">
        <f t="shared" ca="1" si="238"/>
        <v>0.87914260027108848</v>
      </c>
      <c r="AU168" s="64"/>
      <c r="AV168" s="126">
        <f t="shared" si="239"/>
        <v>2.3388305847076463E-2</v>
      </c>
      <c r="AW168" s="29"/>
      <c r="AX168" s="29">
        <f t="shared" si="240"/>
        <v>0.1086943554766011</v>
      </c>
      <c r="AY168" s="29">
        <f t="shared" si="241"/>
        <v>4.6473804553136491</v>
      </c>
      <c r="AZ168" s="29">
        <f t="shared" si="242"/>
        <v>17.705003907652664</v>
      </c>
      <c r="BA168" s="29">
        <f t="shared" si="243"/>
        <v>90.194775364538998</v>
      </c>
      <c r="BB168" s="29">
        <f t="shared" si="244"/>
        <v>1.2788698545210646</v>
      </c>
      <c r="BC168" s="29">
        <f t="shared" si="245"/>
        <v>2.7541725714457402E-3</v>
      </c>
      <c r="BD168" s="29">
        <f t="shared" si="246"/>
        <v>0.22498798560233815</v>
      </c>
      <c r="BE168" s="29">
        <f t="shared" si="247"/>
        <v>1.6145554961696063E-2</v>
      </c>
      <c r="BF168" s="29">
        <f t="shared" si="248"/>
        <v>9.8678414096916309E-4</v>
      </c>
      <c r="BG168" s="29">
        <f t="shared" si="249"/>
        <v>3.4735661615109023E-3</v>
      </c>
      <c r="BH168" s="29">
        <f t="shared" si="250"/>
        <v>1.1947772186299652E-2</v>
      </c>
      <c r="BI168" s="29">
        <f t="shared" si="251"/>
        <v>0.12972156653312658</v>
      </c>
      <c r="BJ168" s="29">
        <f t="shared" si="252"/>
        <v>6.0936770138859404E-2</v>
      </c>
      <c r="BK168" s="29">
        <f t="shared" si="253"/>
        <v>0</v>
      </c>
      <c r="BL168" s="29">
        <f t="shared" si="254"/>
        <v>0</v>
      </c>
      <c r="BM168" s="29">
        <f t="shared" si="255"/>
        <v>0</v>
      </c>
      <c r="BN168" s="29">
        <f t="shared" si="256"/>
        <v>1.7298240268173104</v>
      </c>
      <c r="BO168" s="29">
        <f t="shared" si="257"/>
        <v>0.73930633098792553</v>
      </c>
      <c r="BP168" s="29">
        <f t="shared" si="258"/>
        <v>1.5921692199599752E-3</v>
      </c>
      <c r="BQ168" s="29">
        <f t="shared" si="259"/>
        <v>0.13006408866703728</v>
      </c>
      <c r="BR168" s="29">
        <f t="shared" si="260"/>
        <v>9.3336401341367319E-3</v>
      </c>
      <c r="BS168" s="29">
        <f t="shared" si="261"/>
        <v>5.7045348293880479E-4</v>
      </c>
      <c r="BT168" s="29">
        <f t="shared" si="262"/>
        <v>2.0080459674860045E-3</v>
      </c>
      <c r="BU168" s="29">
        <f t="shared" si="263"/>
        <v>6.906929260476433E-3</v>
      </c>
      <c r="BV168" s="29">
        <f t="shared" si="264"/>
        <v>7.4991192469328963E-2</v>
      </c>
      <c r="BW168" s="29">
        <f t="shared" si="265"/>
        <v>3.522714981071022E-2</v>
      </c>
      <c r="BX168" s="29">
        <f t="shared" si="266"/>
        <v>0</v>
      </c>
      <c r="BY168" s="29">
        <f t="shared" si="267"/>
        <v>0</v>
      </c>
      <c r="BZ168" s="29">
        <f t="shared" si="268"/>
        <v>0</v>
      </c>
      <c r="CA168" s="29">
        <f t="shared" si="269"/>
        <v>1</v>
      </c>
      <c r="CB168" s="29">
        <f t="shared" si="270"/>
        <v>0.93035951155293484</v>
      </c>
      <c r="CC168" s="29">
        <f t="shared" si="271"/>
        <v>1.1267069610459847E-3</v>
      </c>
      <c r="CD168" s="29">
        <f t="shared" si="272"/>
        <v>4.6096056335265444E-2</v>
      </c>
      <c r="CE168" s="29">
        <f t="shared" si="273"/>
        <v>8.6851950828433985E-2</v>
      </c>
      <c r="CF168" s="29">
        <f t="shared" si="274"/>
        <v>9.8678414096916309E-4</v>
      </c>
      <c r="CG168" s="29">
        <f t="shared" si="275"/>
        <v>0.79892021714750749</v>
      </c>
      <c r="CH168" s="29">
        <f t="shared" si="276"/>
        <v>2.9423618070737945E-2</v>
      </c>
      <c r="CI168" s="29">
        <f t="shared" si="277"/>
        <v>1.4521070880573871E-3</v>
      </c>
      <c r="CJ168" s="29">
        <f t="shared" si="278"/>
        <v>0</v>
      </c>
      <c r="CK168" s="29">
        <f t="shared" si="279"/>
        <v>0</v>
      </c>
      <c r="CL168" s="29">
        <f t="shared" si="280"/>
        <v>1.3815953083654937E-3</v>
      </c>
      <c r="CM168" s="29">
        <f t="shared" si="281"/>
        <v>1.8965985474333178</v>
      </c>
      <c r="CN168" s="29"/>
      <c r="CO168" s="29">
        <f t="shared" si="282"/>
        <v>0.86932107839736039</v>
      </c>
      <c r="CP168" s="29"/>
      <c r="CQ168" s="29">
        <f t="shared" si="283"/>
        <v>1.8607190231058697</v>
      </c>
      <c r="CR168" s="29">
        <f t="shared" si="284"/>
        <v>2.2534139220919693E-3</v>
      </c>
      <c r="CS168" s="29">
        <f t="shared" si="285"/>
        <v>0.13828816900579632</v>
      </c>
      <c r="CT168" s="29">
        <f t="shared" si="286"/>
        <v>8.6851950828433985E-2</v>
      </c>
      <c r="CU168" s="29">
        <f t="shared" si="287"/>
        <v>9.8678414096916309E-4</v>
      </c>
      <c r="CV168" s="29">
        <f t="shared" si="288"/>
        <v>0.79892021714750749</v>
      </c>
      <c r="CW168" s="29">
        <f t="shared" si="289"/>
        <v>2.9423618070737945E-2</v>
      </c>
      <c r="CX168" s="29">
        <f t="shared" si="290"/>
        <v>1.4521070880573871E-3</v>
      </c>
      <c r="CY168" s="29">
        <f t="shared" si="291"/>
        <v>0</v>
      </c>
      <c r="CZ168" s="29">
        <f t="shared" si="292"/>
        <v>0</v>
      </c>
      <c r="DA168" s="29">
        <f t="shared" si="293"/>
        <v>4.144785925096481E-3</v>
      </c>
      <c r="DB168" s="29">
        <f t="shared" si="294"/>
        <v>2.9230400692345606</v>
      </c>
      <c r="DC168" s="29">
        <f t="shared" si="295"/>
        <v>2.0526574586338753</v>
      </c>
      <c r="DD168" s="29">
        <f t="shared" si="296"/>
        <v>1.9097093906001008</v>
      </c>
      <c r="DE168" s="29">
        <f t="shared" si="297"/>
        <v>2.3127434472857474E-3</v>
      </c>
      <c r="DF168" s="29">
        <f t="shared" si="298"/>
        <v>0.18923882770037984</v>
      </c>
      <c r="DG168" s="29">
        <f t="shared" si="299"/>
        <v>1.9120221340473866</v>
      </c>
      <c r="DH168" s="29">
        <f t="shared" si="300"/>
        <v>9.0290609399899191E-2</v>
      </c>
      <c r="DI168" s="29">
        <f t="shared" si="301"/>
        <v>9.8948218300480645E-2</v>
      </c>
      <c r="DJ168" s="29">
        <f t="shared" si="302"/>
        <v>0.17827730466488761</v>
      </c>
      <c r="DK168" s="29">
        <f t="shared" si="303"/>
        <v>2.0255298270219742E-3</v>
      </c>
      <c r="DL168" s="29">
        <f t="shared" si="304"/>
        <v>1.6399095425812265</v>
      </c>
      <c r="DM168" s="29">
        <f t="shared" si="305"/>
        <v>6.0396609092894717E-2</v>
      </c>
      <c r="DN168" s="29">
        <f t="shared" si="306"/>
        <v>5.9613568900722261E-3</v>
      </c>
      <c r="DO168" s="29">
        <f t="shared" si="307"/>
        <v>0</v>
      </c>
      <c r="DP168" s="29">
        <f t="shared" si="308"/>
        <v>0</v>
      </c>
      <c r="DQ168" s="29">
        <f t="shared" si="309"/>
        <v>5.6718838290599994E-3</v>
      </c>
      <c r="DR168" s="31">
        <f t="shared" si="310"/>
        <v>3.9935031886329293</v>
      </c>
      <c r="DS168" s="29"/>
      <c r="DT168" s="29">
        <f t="shared" si="311"/>
        <v>5.9613568900722261E-3</v>
      </c>
      <c r="DU168" s="29">
        <f t="shared" si="312"/>
        <v>2.3127434472857474E-3</v>
      </c>
      <c r="DV168" s="29">
        <f t="shared" si="313"/>
        <v>5.6718838290599994E-3</v>
      </c>
      <c r="DW168" s="31">
        <f t="shared" si="314"/>
        <v>8.7314977581348416E-2</v>
      </c>
      <c r="DX168" s="29">
        <f t="shared" si="315"/>
        <v>6.0396609092894717E-2</v>
      </c>
      <c r="DY168" s="29">
        <f t="shared" si="316"/>
        <v>0.83509402347580353</v>
      </c>
      <c r="DZ168" s="29">
        <f t="shared" si="317"/>
        <v>0.99675159431646465</v>
      </c>
      <c r="EA168" s="29">
        <f t="shared" si="318"/>
        <v>9.2842694198075311</v>
      </c>
      <c r="EB168" s="29">
        <f t="shared" si="319"/>
        <v>6.3734628428294009</v>
      </c>
      <c r="EC168" s="29"/>
      <c r="ED168" s="29"/>
      <c r="EE168" s="29">
        <f t="shared" si="320"/>
        <v>0.73930633098792553</v>
      </c>
      <c r="EF168" s="29">
        <f t="shared" si="321"/>
        <v>1.8819068845037975E-2</v>
      </c>
      <c r="EG168" s="29">
        <f t="shared" si="322"/>
        <v>-0.49882913961360764</v>
      </c>
      <c r="EH168" s="29">
        <f t="shared" si="323"/>
        <v>96.59635520432316</v>
      </c>
      <c r="EI168" s="29" t="e">
        <f>125.9*1000/8.3144+(#REF!*10^9-10^5)*6.5*(10^-6)/8.3144</f>
        <v>#REF!</v>
      </c>
      <c r="EJ168" s="29">
        <f t="shared" si="324"/>
        <v>11.249396151112361</v>
      </c>
      <c r="EK168" s="29" t="e">
        <f t="shared" si="325"/>
        <v>#REF!</v>
      </c>
      <c r="EL168" s="29" t="e">
        <f>#REF!</f>
        <v>#REF!</v>
      </c>
      <c r="EM168" s="29" t="e">
        <f>1/(0.000407-0.0000329*#REF!+0.00001202*P168+0.000056662*EA168-0.000306214*BT168-0.0006176*BW168+0.00018946*BT168/(BT168+BR168)+0.00025746*DJ168)</f>
        <v>#REF!</v>
      </c>
      <c r="EN168" s="29"/>
      <c r="EO168" s="29" t="e">
        <f t="shared" si="326"/>
        <v>#REF!</v>
      </c>
      <c r="EP168" s="29" t="e">
        <f>#REF!</f>
        <v>#REF!</v>
      </c>
      <c r="EQ168" s="31" t="e">
        <f t="shared" si="327"/>
        <v>#REF!</v>
      </c>
      <c r="ER168" s="31" t="e">
        <f>2064.1+31.52*DF168-12.28*DM168-289.6*DQ168+1.544*LN(DQ168)-177.24*(DF168-0.17145)^2-371.87*(DF168-0.17145)*(DM168-0.07365)+0.321067*#REF!-343.43*LN(#REF!)</f>
        <v>#REF!</v>
      </c>
      <c r="ES168" s="31" t="e">
        <f t="shared" si="328"/>
        <v>#REF!</v>
      </c>
      <c r="ET168" s="31">
        <f t="shared" si="329"/>
        <v>0.17705003907652664</v>
      </c>
      <c r="EU168" s="31" t="e">
        <f>(5573.8+587.9*#REF!-61*#REF!^2)/(5.3-0.633*LN(ET168)-3.97*EF168+0.06*EG168+24.7*BU168^2+0.081*P168+0.156*#REF!)</f>
        <v>#REF!</v>
      </c>
    </row>
    <row r="169" spans="4:151">
      <c r="D169">
        <v>76.319999999999993</v>
      </c>
      <c r="E169">
        <v>0.23</v>
      </c>
      <c r="F169">
        <v>11.87</v>
      </c>
      <c r="G169">
        <v>1.18</v>
      </c>
      <c r="H169">
        <v>0.01</v>
      </c>
      <c r="I169">
        <v>0.14000000000000001</v>
      </c>
      <c r="J169">
        <v>0.67</v>
      </c>
      <c r="K169">
        <v>4.22</v>
      </c>
      <c r="L169">
        <v>2.8</v>
      </c>
      <c r="M169" s="30">
        <v>0</v>
      </c>
      <c r="N169">
        <v>0</v>
      </c>
      <c r="O169">
        <v>0</v>
      </c>
      <c r="P169">
        <v>2.56</v>
      </c>
      <c r="S169">
        <v>55.9</v>
      </c>
      <c r="T169">
        <v>0.09</v>
      </c>
      <c r="U169">
        <v>4.7</v>
      </c>
      <c r="V169">
        <v>6.24</v>
      </c>
      <c r="W169">
        <v>7.0000000000000007E-2</v>
      </c>
      <c r="X169">
        <v>32.200000000000003</v>
      </c>
      <c r="Y169">
        <v>1.65</v>
      </c>
      <c r="Z169">
        <v>0.09</v>
      </c>
      <c r="AA169">
        <v>0</v>
      </c>
      <c r="AB169" s="30">
        <v>0</v>
      </c>
      <c r="AC169">
        <v>0.21</v>
      </c>
      <c r="AD169" s="30">
        <v>0</v>
      </c>
      <c r="AF169" s="29">
        <f t="shared" si="225"/>
        <v>0.20697234596547193</v>
      </c>
      <c r="AG169" s="29">
        <f t="shared" si="226"/>
        <v>0.18398045208190522</v>
      </c>
      <c r="AH169" s="7" t="str">
        <f t="shared" si="227"/>
        <v/>
      </c>
      <c r="AI169" s="29" t="str">
        <f t="shared" si="228"/>
        <v/>
      </c>
      <c r="AJ169" s="40" t="e">
        <f t="shared" si="229"/>
        <v>#REF!</v>
      </c>
      <c r="AK169" s="41">
        <f t="shared" ca="1" si="230"/>
        <v>983.02123217385872</v>
      </c>
      <c r="AL169" s="40">
        <f t="shared" ca="1" si="231"/>
        <v>873.268511615227</v>
      </c>
      <c r="AM169" s="94">
        <f t="shared" ca="1" si="232"/>
        <v>983.02123217385872</v>
      </c>
      <c r="AN169" s="94">
        <f t="shared" ca="1" si="233"/>
        <v>0.25314143650678345</v>
      </c>
      <c r="AO169" s="90">
        <f t="shared" si="234"/>
        <v>1.1747891878685763</v>
      </c>
      <c r="AP169" s="90">
        <f t="shared" si="235"/>
        <v>1.1703366470092673</v>
      </c>
      <c r="AQ169" s="29"/>
      <c r="AR169" s="40" t="e">
        <f t="shared" si="236"/>
        <v>#REF!</v>
      </c>
      <c r="AS169" s="40">
        <f t="shared" ca="1" si="237"/>
        <v>0.25314143650678345</v>
      </c>
      <c r="AT169" s="40">
        <f t="shared" ca="1" si="238"/>
        <v>0.89516456900772923</v>
      </c>
      <c r="AU169" s="64"/>
      <c r="AV169" s="126">
        <f t="shared" si="239"/>
        <v>2.2991893883566695E-2</v>
      </c>
      <c r="AW169" s="29"/>
      <c r="AX169" s="29">
        <f t="shared" si="240"/>
        <v>0.1086943554766011</v>
      </c>
      <c r="AY169" s="29">
        <f t="shared" si="241"/>
        <v>4.7275077045431946</v>
      </c>
      <c r="AZ169" s="29">
        <f t="shared" si="242"/>
        <v>17.457305819004748</v>
      </c>
      <c r="BA169" s="29">
        <f t="shared" si="243"/>
        <v>90.194775364538998</v>
      </c>
      <c r="BB169" s="29">
        <f t="shared" si="244"/>
        <v>1.2702153474368512</v>
      </c>
      <c r="BC169" s="29">
        <f t="shared" si="245"/>
        <v>2.8793622337841833E-3</v>
      </c>
      <c r="BD169" s="29">
        <f t="shared" si="246"/>
        <v>0.23283412285089397</v>
      </c>
      <c r="BE169" s="29">
        <f t="shared" si="247"/>
        <v>1.6423926598966684E-2</v>
      </c>
      <c r="BF169" s="29">
        <f t="shared" si="248"/>
        <v>1.4096916299559471E-4</v>
      </c>
      <c r="BG169" s="29">
        <f t="shared" si="249"/>
        <v>3.4735661615109023E-3</v>
      </c>
      <c r="BH169" s="29">
        <f t="shared" si="250"/>
        <v>1.1947772186299652E-2</v>
      </c>
      <c r="BI169" s="29">
        <f t="shared" si="251"/>
        <v>0.13617537581338163</v>
      </c>
      <c r="BJ169" s="29">
        <f t="shared" si="252"/>
        <v>5.9450507452545751E-2</v>
      </c>
      <c r="BK169" s="29">
        <f t="shared" si="253"/>
        <v>0</v>
      </c>
      <c r="BL169" s="29">
        <f t="shared" si="254"/>
        <v>0</v>
      </c>
      <c r="BM169" s="29">
        <f t="shared" si="255"/>
        <v>0</v>
      </c>
      <c r="BN169" s="29">
        <f t="shared" si="256"/>
        <v>1.7335409498972296</v>
      </c>
      <c r="BO169" s="29">
        <f t="shared" si="257"/>
        <v>0.73272878123366736</v>
      </c>
      <c r="BP169" s="29">
        <f t="shared" si="258"/>
        <v>1.6609715703311664E-3</v>
      </c>
      <c r="BQ169" s="29">
        <f t="shared" si="259"/>
        <v>0.1343112909243345</v>
      </c>
      <c r="BR169" s="29">
        <f t="shared" si="260"/>
        <v>9.4742074595586291E-3</v>
      </c>
      <c r="BS169" s="29">
        <f t="shared" si="261"/>
        <v>8.1318623020674449E-5</v>
      </c>
      <c r="BT169" s="29">
        <f t="shared" si="262"/>
        <v>2.0037404721918034E-3</v>
      </c>
      <c r="BU169" s="29">
        <f t="shared" si="263"/>
        <v>6.8921199623279495E-3</v>
      </c>
      <c r="BV169" s="29">
        <f t="shared" si="264"/>
        <v>7.855330779550064E-2</v>
      </c>
      <c r="BW169" s="29">
        <f t="shared" si="265"/>
        <v>3.4294261959067179E-2</v>
      </c>
      <c r="BX169" s="29">
        <f t="shared" si="266"/>
        <v>0</v>
      </c>
      <c r="BY169" s="29">
        <f t="shared" si="267"/>
        <v>0</v>
      </c>
      <c r="BZ169" s="29">
        <f t="shared" si="268"/>
        <v>0</v>
      </c>
      <c r="CA169" s="29">
        <f t="shared" si="269"/>
        <v>0.99999999999999978</v>
      </c>
      <c r="CB169" s="29">
        <f t="shared" si="270"/>
        <v>0.93035951155293484</v>
      </c>
      <c r="CC169" s="29">
        <f t="shared" si="271"/>
        <v>1.1267069610459847E-3</v>
      </c>
      <c r="CD169" s="29">
        <f t="shared" si="272"/>
        <v>4.6096056335265444E-2</v>
      </c>
      <c r="CE169" s="29">
        <f t="shared" si="273"/>
        <v>8.6851950828433985E-2</v>
      </c>
      <c r="CF169" s="29">
        <f t="shared" si="274"/>
        <v>9.8678414096916309E-4</v>
      </c>
      <c r="CG169" s="29">
        <f t="shared" si="275"/>
        <v>0.79892021714750749</v>
      </c>
      <c r="CH169" s="29">
        <f t="shared" si="276"/>
        <v>2.9423618070737945E-2</v>
      </c>
      <c r="CI169" s="29">
        <f t="shared" si="277"/>
        <v>1.4521070880573871E-3</v>
      </c>
      <c r="CJ169" s="29">
        <f t="shared" si="278"/>
        <v>0</v>
      </c>
      <c r="CK169" s="29">
        <f t="shared" si="279"/>
        <v>0</v>
      </c>
      <c r="CL169" s="29">
        <f t="shared" si="280"/>
        <v>1.3815953083654937E-3</v>
      </c>
      <c r="CM169" s="29">
        <f t="shared" si="281"/>
        <v>1.8965985474333178</v>
      </c>
      <c r="CN169" s="29"/>
      <c r="CO169" s="29">
        <f t="shared" si="282"/>
        <v>0.86932107839736039</v>
      </c>
      <c r="CP169" s="29"/>
      <c r="CQ169" s="29">
        <f t="shared" si="283"/>
        <v>1.8607190231058697</v>
      </c>
      <c r="CR169" s="29">
        <f t="shared" si="284"/>
        <v>2.2534139220919693E-3</v>
      </c>
      <c r="CS169" s="29">
        <f t="shared" si="285"/>
        <v>0.13828816900579632</v>
      </c>
      <c r="CT169" s="29">
        <f t="shared" si="286"/>
        <v>8.6851950828433985E-2</v>
      </c>
      <c r="CU169" s="29">
        <f t="shared" si="287"/>
        <v>9.8678414096916309E-4</v>
      </c>
      <c r="CV169" s="29">
        <f t="shared" si="288"/>
        <v>0.79892021714750749</v>
      </c>
      <c r="CW169" s="29">
        <f t="shared" si="289"/>
        <v>2.9423618070737945E-2</v>
      </c>
      <c r="CX169" s="29">
        <f t="shared" si="290"/>
        <v>1.4521070880573871E-3</v>
      </c>
      <c r="CY169" s="29">
        <f t="shared" si="291"/>
        <v>0</v>
      </c>
      <c r="CZ169" s="29">
        <f t="shared" si="292"/>
        <v>0</v>
      </c>
      <c r="DA169" s="29">
        <f t="shared" si="293"/>
        <v>4.144785925096481E-3</v>
      </c>
      <c r="DB169" s="29">
        <f t="shared" si="294"/>
        <v>2.9230400692345606</v>
      </c>
      <c r="DC169" s="29">
        <f t="shared" si="295"/>
        <v>2.0526574586338753</v>
      </c>
      <c r="DD169" s="29">
        <f t="shared" si="296"/>
        <v>1.9097093906001008</v>
      </c>
      <c r="DE169" s="29">
        <f t="shared" si="297"/>
        <v>2.3127434472857474E-3</v>
      </c>
      <c r="DF169" s="29">
        <f t="shared" si="298"/>
        <v>0.18923882770037984</v>
      </c>
      <c r="DG169" s="29">
        <f t="shared" si="299"/>
        <v>1.9120221340473866</v>
      </c>
      <c r="DH169" s="29">
        <f t="shared" si="300"/>
        <v>9.0290609399899191E-2</v>
      </c>
      <c r="DI169" s="29">
        <f t="shared" si="301"/>
        <v>9.8948218300480645E-2</v>
      </c>
      <c r="DJ169" s="29">
        <f t="shared" si="302"/>
        <v>0.17827730466488761</v>
      </c>
      <c r="DK169" s="29">
        <f t="shared" si="303"/>
        <v>2.0255298270219742E-3</v>
      </c>
      <c r="DL169" s="29">
        <f t="shared" si="304"/>
        <v>1.6399095425812265</v>
      </c>
      <c r="DM169" s="29">
        <f t="shared" si="305"/>
        <v>6.0396609092894717E-2</v>
      </c>
      <c r="DN169" s="29">
        <f t="shared" si="306"/>
        <v>5.9613568900722261E-3</v>
      </c>
      <c r="DO169" s="29">
        <f t="shared" si="307"/>
        <v>0</v>
      </c>
      <c r="DP169" s="29">
        <f t="shared" si="308"/>
        <v>0</v>
      </c>
      <c r="DQ169" s="29">
        <f t="shared" si="309"/>
        <v>5.6718838290599994E-3</v>
      </c>
      <c r="DR169" s="31">
        <f t="shared" si="310"/>
        <v>3.9935031886329293</v>
      </c>
      <c r="DS169" s="29"/>
      <c r="DT169" s="29">
        <f t="shared" si="311"/>
        <v>5.9613568900722261E-3</v>
      </c>
      <c r="DU169" s="29">
        <f t="shared" si="312"/>
        <v>2.3127434472857474E-3</v>
      </c>
      <c r="DV169" s="29">
        <f t="shared" si="313"/>
        <v>5.6718838290599994E-3</v>
      </c>
      <c r="DW169" s="31">
        <f t="shared" si="314"/>
        <v>8.7314977581348416E-2</v>
      </c>
      <c r="DX169" s="29">
        <f t="shared" si="315"/>
        <v>6.0396609092894717E-2</v>
      </c>
      <c r="DY169" s="29">
        <f t="shared" si="316"/>
        <v>0.83509402347580353</v>
      </c>
      <c r="DZ169" s="29">
        <f t="shared" si="317"/>
        <v>0.99675159431646465</v>
      </c>
      <c r="EA169" s="29">
        <f t="shared" si="318"/>
        <v>9.3622840866868664</v>
      </c>
      <c r="EB169" s="29">
        <f t="shared" si="319"/>
        <v>6.3482044689083539</v>
      </c>
      <c r="EC169" s="29"/>
      <c r="ED169" s="29"/>
      <c r="EE169" s="29">
        <f t="shared" si="320"/>
        <v>0.73272878123366736</v>
      </c>
      <c r="EF169" s="29">
        <f t="shared" si="321"/>
        <v>1.8451386517099055E-2</v>
      </c>
      <c r="EG169" s="29">
        <f t="shared" si="322"/>
        <v>-0.51644109442955488</v>
      </c>
      <c r="EH169" s="29">
        <f t="shared" si="323"/>
        <v>99.287138045109558</v>
      </c>
      <c r="EI169" s="29" t="e">
        <f>125.9*1000/8.3144+(#REF!*10^9-10^5)*6.5*(10^-6)/8.3144</f>
        <v>#REF!</v>
      </c>
      <c r="EJ169" s="29">
        <f t="shared" si="324"/>
        <v>11.282495882566421</v>
      </c>
      <c r="EK169" s="29" t="e">
        <f t="shared" si="325"/>
        <v>#REF!</v>
      </c>
      <c r="EL169" s="29" t="e">
        <f>#REF!</f>
        <v>#REF!</v>
      </c>
      <c r="EM169" s="29" t="e">
        <f>1/(0.000407-0.0000329*#REF!+0.00001202*P169+0.000056662*EA169-0.000306214*BT169-0.0006176*BW169+0.00018946*BT169/(BT169+BR169)+0.00025746*DJ169)</f>
        <v>#REF!</v>
      </c>
      <c r="EN169" s="29"/>
      <c r="EO169" s="29" t="e">
        <f t="shared" si="326"/>
        <v>#REF!</v>
      </c>
      <c r="EP169" s="29" t="e">
        <f>#REF!</f>
        <v>#REF!</v>
      </c>
      <c r="EQ169" s="31" t="e">
        <f t="shared" si="327"/>
        <v>#REF!</v>
      </c>
      <c r="ER169" s="31" t="e">
        <f>2064.1+31.52*DF169-12.28*DM169-289.6*DQ169+1.544*LN(DQ169)-177.24*(DF169-0.17145)^2-371.87*(DF169-0.17145)*(DM169-0.07365)+0.321067*#REF!-343.43*LN(#REF!)</f>
        <v>#REF!</v>
      </c>
      <c r="ES169" s="31" t="e">
        <f t="shared" si="328"/>
        <v>#REF!</v>
      </c>
      <c r="ET169" s="31">
        <f t="shared" si="329"/>
        <v>0.17457305819004748</v>
      </c>
      <c r="EU169" s="31" t="e">
        <f>(5573.8+587.9*#REF!-61*#REF!^2)/(5.3-0.633*LN(ET169)-3.97*EF169+0.06*EG169+24.7*BU169^2+0.081*P169+0.156*#REF!)</f>
        <v>#REF!</v>
      </c>
    </row>
    <row r="170" spans="4:151">
      <c r="D170">
        <v>49.6</v>
      </c>
      <c r="E170">
        <v>3.79</v>
      </c>
      <c r="F170">
        <v>15.8</v>
      </c>
      <c r="G170">
        <v>13</v>
      </c>
      <c r="H170">
        <v>0.14000000000000001</v>
      </c>
      <c r="I170">
        <v>4.26</v>
      </c>
      <c r="J170">
        <v>6.59</v>
      </c>
      <c r="K170">
        <v>3.65</v>
      </c>
      <c r="L170">
        <v>1.04</v>
      </c>
      <c r="M170" s="30">
        <v>0</v>
      </c>
      <c r="N170">
        <v>0</v>
      </c>
      <c r="O170">
        <v>0.63</v>
      </c>
      <c r="P170">
        <v>0</v>
      </c>
      <c r="S170">
        <v>54.6</v>
      </c>
      <c r="T170">
        <v>0.1</v>
      </c>
      <c r="U170">
        <v>6.3</v>
      </c>
      <c r="V170">
        <v>7.7</v>
      </c>
      <c r="W170">
        <v>0.14000000000000001</v>
      </c>
      <c r="X170">
        <v>30.6</v>
      </c>
      <c r="Y170">
        <v>1.37</v>
      </c>
      <c r="Z170">
        <v>7.0000000000000007E-2</v>
      </c>
      <c r="AA170">
        <v>0</v>
      </c>
      <c r="AB170" s="30">
        <v>0</v>
      </c>
      <c r="AC170">
        <v>0.59</v>
      </c>
      <c r="AD170" s="30">
        <v>0</v>
      </c>
      <c r="AF170" s="29">
        <f t="shared" si="225"/>
        <v>0.30316563993055301</v>
      </c>
      <c r="AG170" s="29">
        <f t="shared" si="226"/>
        <v>0.22070711806026644</v>
      </c>
      <c r="AH170" s="7" t="str">
        <f t="shared" si="227"/>
        <v/>
      </c>
      <c r="AI170" s="29" t="str">
        <f t="shared" si="228"/>
        <v/>
      </c>
      <c r="AJ170" s="40" t="e">
        <f t="shared" si="229"/>
        <v>#REF!</v>
      </c>
      <c r="AK170" s="41">
        <f t="shared" ca="1" si="230"/>
        <v>1355.0842570486486</v>
      </c>
      <c r="AL170" s="40">
        <f t="shared" ca="1" si="231"/>
        <v>1187.5614675931247</v>
      </c>
      <c r="AM170" s="94">
        <f t="shared" ca="1" si="232"/>
        <v>1355.0842570486486</v>
      </c>
      <c r="AN170" s="94">
        <f t="shared" ca="1" si="233"/>
        <v>1.3811151725639157</v>
      </c>
      <c r="AO170" s="90">
        <f t="shared" si="234"/>
        <v>1.1090827974683546</v>
      </c>
      <c r="AP170" s="90">
        <f t="shared" si="235"/>
        <v>1.179173417721519</v>
      </c>
      <c r="AQ170" s="29"/>
      <c r="AR170" s="40" t="e">
        <f t="shared" si="236"/>
        <v>#REF!</v>
      </c>
      <c r="AS170" s="40">
        <f t="shared" ca="1" si="237"/>
        <v>1.3811151725639157</v>
      </c>
      <c r="AT170" s="40">
        <f t="shared" ca="1" si="238"/>
        <v>1.8406338380918683</v>
      </c>
      <c r="AU170" s="64"/>
      <c r="AV170" s="126">
        <f t="shared" si="239"/>
        <v>8.2458521870286558E-2</v>
      </c>
      <c r="AW170" s="29"/>
      <c r="AX170" s="29">
        <f t="shared" si="240"/>
        <v>0.14113917429648731</v>
      </c>
      <c r="AY170" s="29">
        <f t="shared" si="241"/>
        <v>1.7116384225090746</v>
      </c>
      <c r="AZ170" s="29">
        <f t="shared" si="242"/>
        <v>36.87436542711913</v>
      </c>
      <c r="BA170" s="29">
        <f t="shared" si="243"/>
        <v>87.630003514128802</v>
      </c>
      <c r="BB170" s="29">
        <f t="shared" si="244"/>
        <v>0.82550682957111932</v>
      </c>
      <c r="BC170" s="29">
        <f t="shared" si="245"/>
        <v>4.7446882026269802E-2</v>
      </c>
      <c r="BD170" s="29">
        <f t="shared" si="246"/>
        <v>0.30992242131795494</v>
      </c>
      <c r="BE170" s="29">
        <f t="shared" si="247"/>
        <v>0.18094156422590416</v>
      </c>
      <c r="BF170" s="29">
        <f t="shared" si="248"/>
        <v>1.9735682819383262E-3</v>
      </c>
      <c r="BG170" s="29">
        <f t="shared" si="249"/>
        <v>0.10569565605740315</v>
      </c>
      <c r="BH170" s="29">
        <f t="shared" si="250"/>
        <v>0.11751614732494731</v>
      </c>
      <c r="BI170" s="29">
        <f t="shared" si="251"/>
        <v>0.11778201936465474</v>
      </c>
      <c r="BJ170" s="29">
        <f t="shared" si="252"/>
        <v>2.208161705380271E-2</v>
      </c>
      <c r="BK170" s="29">
        <f t="shared" si="253"/>
        <v>0</v>
      </c>
      <c r="BL170" s="29">
        <f t="shared" si="254"/>
        <v>0</v>
      </c>
      <c r="BM170" s="29">
        <f t="shared" si="255"/>
        <v>8.8771779028724001E-3</v>
      </c>
      <c r="BN170" s="29">
        <f t="shared" si="256"/>
        <v>1.7377438831268672</v>
      </c>
      <c r="BO170" s="29">
        <f t="shared" si="257"/>
        <v>0.47504516493288768</v>
      </c>
      <c r="BP170" s="29">
        <f t="shared" si="258"/>
        <v>2.7303725529963987E-2</v>
      </c>
      <c r="BQ170" s="29">
        <f t="shared" si="259"/>
        <v>0.17834758293626432</v>
      </c>
      <c r="BR170" s="29">
        <f t="shared" si="260"/>
        <v>0.10412441441043713</v>
      </c>
      <c r="BS170" s="29">
        <f t="shared" si="261"/>
        <v>1.1357072242355534E-3</v>
      </c>
      <c r="BT170" s="29">
        <f t="shared" si="262"/>
        <v>6.0823494810533389E-2</v>
      </c>
      <c r="BU170" s="29">
        <f t="shared" si="263"/>
        <v>6.7625700464841065E-2</v>
      </c>
      <c r="BV170" s="29">
        <f t="shared" si="264"/>
        <v>6.7778698868281875E-2</v>
      </c>
      <c r="BW170" s="29">
        <f t="shared" si="265"/>
        <v>1.2707060728690017E-2</v>
      </c>
      <c r="BX170" s="29">
        <f t="shared" si="266"/>
        <v>0</v>
      </c>
      <c r="BY170" s="29">
        <f t="shared" si="267"/>
        <v>0</v>
      </c>
      <c r="BZ170" s="29">
        <f t="shared" si="268"/>
        <v>5.1084500938647845E-3</v>
      </c>
      <c r="CA170" s="29">
        <f t="shared" si="269"/>
        <v>0.99999999999999967</v>
      </c>
      <c r="CB170" s="29">
        <f t="shared" si="270"/>
        <v>0.90872324384240144</v>
      </c>
      <c r="CC170" s="29">
        <f t="shared" si="271"/>
        <v>1.2518966233844276E-3</v>
      </c>
      <c r="CD170" s="29">
        <f t="shared" si="272"/>
        <v>6.1788330832377086E-2</v>
      </c>
      <c r="CE170" s="29">
        <f t="shared" si="273"/>
        <v>0.10717308034918938</v>
      </c>
      <c r="CF170" s="29">
        <f t="shared" si="274"/>
        <v>1.9735682819383262E-3</v>
      </c>
      <c r="CG170" s="29">
        <f t="shared" si="275"/>
        <v>0.75922231815881147</v>
      </c>
      <c r="CH170" s="29">
        <f t="shared" si="276"/>
        <v>2.4430519246612721E-2</v>
      </c>
      <c r="CI170" s="29">
        <f t="shared" si="277"/>
        <v>1.1294166240446346E-3</v>
      </c>
      <c r="CJ170" s="29">
        <f t="shared" si="278"/>
        <v>0</v>
      </c>
      <c r="CK170" s="29">
        <f t="shared" si="279"/>
        <v>0</v>
      </c>
      <c r="CL170" s="29">
        <f t="shared" si="280"/>
        <v>3.8816249139792445E-3</v>
      </c>
      <c r="CM170" s="29">
        <f t="shared" si="281"/>
        <v>1.8695739988727389</v>
      </c>
      <c r="CN170" s="29"/>
      <c r="CO170" s="29">
        <f t="shared" si="282"/>
        <v>0.8456375759035053</v>
      </c>
      <c r="CP170" s="29"/>
      <c r="CQ170" s="29">
        <f t="shared" si="283"/>
        <v>1.8174464876848029</v>
      </c>
      <c r="CR170" s="29">
        <f t="shared" si="284"/>
        <v>2.5037932467688552E-3</v>
      </c>
      <c r="CS170" s="29">
        <f t="shared" si="285"/>
        <v>0.18536499249713126</v>
      </c>
      <c r="CT170" s="29">
        <f t="shared" si="286"/>
        <v>0.10717308034918938</v>
      </c>
      <c r="CU170" s="29">
        <f t="shared" si="287"/>
        <v>1.9735682819383262E-3</v>
      </c>
      <c r="CV170" s="29">
        <f t="shared" si="288"/>
        <v>0.75922231815881147</v>
      </c>
      <c r="CW170" s="29">
        <f t="shared" si="289"/>
        <v>2.4430519246612721E-2</v>
      </c>
      <c r="CX170" s="29">
        <f t="shared" si="290"/>
        <v>1.1294166240446346E-3</v>
      </c>
      <c r="CY170" s="29">
        <f t="shared" si="291"/>
        <v>0</v>
      </c>
      <c r="CZ170" s="29">
        <f t="shared" si="292"/>
        <v>0</v>
      </c>
      <c r="DA170" s="29">
        <f t="shared" si="293"/>
        <v>1.1644874741937733E-2</v>
      </c>
      <c r="DB170" s="29">
        <f t="shared" si="294"/>
        <v>2.9108890508312375</v>
      </c>
      <c r="DC170" s="29">
        <f t="shared" si="295"/>
        <v>2.0612259331171114</v>
      </c>
      <c r="DD170" s="29">
        <f t="shared" si="296"/>
        <v>1.8730839162342623</v>
      </c>
      <c r="DE170" s="29">
        <f t="shared" si="297"/>
        <v>2.5804417857017278E-3</v>
      </c>
      <c r="DF170" s="29">
        <f t="shared" si="298"/>
        <v>0.25471941975143048</v>
      </c>
      <c r="DG170" s="29">
        <f t="shared" si="299"/>
        <v>1.8756643580199641</v>
      </c>
      <c r="DH170" s="29">
        <f t="shared" si="300"/>
        <v>0.12691608376573771</v>
      </c>
      <c r="DI170" s="29">
        <f t="shared" si="301"/>
        <v>0.12780333598569277</v>
      </c>
      <c r="DJ170" s="29">
        <f t="shared" si="302"/>
        <v>0.22090793254779303</v>
      </c>
      <c r="DK170" s="29">
        <f t="shared" si="303"/>
        <v>4.0679701235086605E-3</v>
      </c>
      <c r="DL170" s="29">
        <f t="shared" si="304"/>
        <v>1.5649287311902327</v>
      </c>
      <c r="DM170" s="29">
        <f t="shared" si="305"/>
        <v>5.0356819830634857E-2</v>
      </c>
      <c r="DN170" s="29">
        <f t="shared" si="306"/>
        <v>4.6559656695487599E-3</v>
      </c>
      <c r="DO170" s="29">
        <f t="shared" si="307"/>
        <v>0</v>
      </c>
      <c r="DP170" s="29">
        <f t="shared" si="308"/>
        <v>0</v>
      </c>
      <c r="DQ170" s="29">
        <f t="shared" si="309"/>
        <v>1.600181187065499E-2</v>
      </c>
      <c r="DR170" s="31">
        <f t="shared" si="310"/>
        <v>3.9913030090037678</v>
      </c>
      <c r="DS170" s="29"/>
      <c r="DT170" s="29">
        <f t="shared" si="311"/>
        <v>4.6559656695487599E-3</v>
      </c>
      <c r="DU170" s="29">
        <f t="shared" si="312"/>
        <v>2.5804417857017278E-3</v>
      </c>
      <c r="DV170" s="29">
        <f t="shared" si="313"/>
        <v>1.600181187065499E-2</v>
      </c>
      <c r="DW170" s="31">
        <f t="shared" si="314"/>
        <v>0.10714555844548901</v>
      </c>
      <c r="DX170" s="29">
        <f t="shared" si="315"/>
        <v>5.0356819830634857E-2</v>
      </c>
      <c r="DY170" s="29">
        <f t="shared" si="316"/>
        <v>0.81491090689985435</v>
      </c>
      <c r="DZ170" s="29">
        <f t="shared" si="317"/>
        <v>0.99565150450188367</v>
      </c>
      <c r="EA170" s="29">
        <f t="shared" si="318"/>
        <v>4.874542110235506</v>
      </c>
      <c r="EB170" s="29">
        <f t="shared" si="319"/>
        <v>3.7540841289146103</v>
      </c>
      <c r="EC170" s="29"/>
      <c r="ED170" s="29"/>
      <c r="EE170" s="29">
        <f t="shared" si="320"/>
        <v>0.47504516493288768</v>
      </c>
      <c r="EF170" s="29">
        <f t="shared" si="321"/>
        <v>0.23370931691004715</v>
      </c>
      <c r="EG170" s="29">
        <f t="shared" si="322"/>
        <v>-0.88131617717798338</v>
      </c>
      <c r="EH170" s="29">
        <f t="shared" si="323"/>
        <v>5.2640406756499445</v>
      </c>
      <c r="EI170" s="29" t="e">
        <f>125.9*1000/8.3144+(#REF!*10^9-10^5)*6.5*(10^-6)/8.3144</f>
        <v>#REF!</v>
      </c>
      <c r="EJ170" s="29">
        <f t="shared" si="324"/>
        <v>10.851013914867487</v>
      </c>
      <c r="EK170" s="29" t="e">
        <f t="shared" si="325"/>
        <v>#REF!</v>
      </c>
      <c r="EL170" s="29" t="e">
        <f>#REF!</f>
        <v>#REF!</v>
      </c>
      <c r="EM170" s="29" t="e">
        <f>1/(0.000407-0.0000329*#REF!+0.00001202*P170+0.000056662*EA170-0.000306214*BT170-0.0006176*BW170+0.00018946*BT170/(BT170+BR170)+0.00025746*DJ170)</f>
        <v>#REF!</v>
      </c>
      <c r="EN170" s="29"/>
      <c r="EO170" s="29" t="e">
        <f t="shared" si="326"/>
        <v>#REF!</v>
      </c>
      <c r="EP170" s="29" t="e">
        <f>#REF!</f>
        <v>#REF!</v>
      </c>
      <c r="EQ170" s="31" t="e">
        <f t="shared" si="327"/>
        <v>#REF!</v>
      </c>
      <c r="ER170" s="31" t="e">
        <f>2064.1+31.52*DF170-12.28*DM170-289.6*DQ170+1.544*LN(DQ170)-177.24*(DF170-0.17145)^2-371.87*(DF170-0.17145)*(DM170-0.07365)+0.321067*#REF!-343.43*LN(#REF!)</f>
        <v>#REF!</v>
      </c>
      <c r="ES170" s="31" t="e">
        <f t="shared" si="328"/>
        <v>#REF!</v>
      </c>
      <c r="ET170" s="31">
        <f t="shared" si="329"/>
        <v>0.36874365427119121</v>
      </c>
      <c r="EU170" s="31" t="e">
        <f>(5573.8+587.9*#REF!-61*#REF!^2)/(5.3-0.633*LN(ET170)-3.97*EF170+0.06*EG170+24.7*BU170^2+0.081*P170+0.156*#REF!)</f>
        <v>#REF!</v>
      </c>
    </row>
    <row r="171" spans="4:151">
      <c r="D171">
        <v>48.1</v>
      </c>
      <c r="E171">
        <v>3.88</v>
      </c>
      <c r="F171">
        <v>13.2</v>
      </c>
      <c r="G171">
        <v>16.399999999999999</v>
      </c>
      <c r="H171">
        <v>0.16</v>
      </c>
      <c r="I171">
        <v>4.0199999999999996</v>
      </c>
      <c r="J171">
        <v>6.51</v>
      </c>
      <c r="K171">
        <v>3.36</v>
      </c>
      <c r="L171">
        <v>1.36</v>
      </c>
      <c r="M171" s="30">
        <v>0</v>
      </c>
      <c r="N171">
        <v>0</v>
      </c>
      <c r="O171">
        <v>1.59</v>
      </c>
      <c r="P171">
        <v>0</v>
      </c>
      <c r="S171">
        <v>54.6</v>
      </c>
      <c r="T171">
        <v>0.1</v>
      </c>
      <c r="U171">
        <v>6.3</v>
      </c>
      <c r="V171">
        <v>7.7</v>
      </c>
      <c r="W171">
        <v>0.14000000000000001</v>
      </c>
      <c r="X171">
        <v>30.6</v>
      </c>
      <c r="Y171">
        <v>1.37</v>
      </c>
      <c r="Z171">
        <v>7.0000000000000007E-2</v>
      </c>
      <c r="AA171">
        <v>0</v>
      </c>
      <c r="AB171" s="30">
        <v>0</v>
      </c>
      <c r="AC171">
        <v>0.59</v>
      </c>
      <c r="AD171" s="30">
        <v>0</v>
      </c>
      <c r="AF171" s="29">
        <f t="shared" si="225"/>
        <v>0.30615573526452228</v>
      </c>
      <c r="AG171" s="29">
        <f t="shared" si="226"/>
        <v>0.24447472139556009</v>
      </c>
      <c r="AH171" s="7" t="str">
        <f t="shared" si="227"/>
        <v/>
      </c>
      <c r="AI171" s="29" t="str">
        <f t="shared" si="228"/>
        <v/>
      </c>
      <c r="AJ171" s="40" t="e">
        <f t="shared" si="229"/>
        <v>#REF!</v>
      </c>
      <c r="AK171" s="41">
        <f t="shared" ca="1" si="230"/>
        <v>1437.9609043645644</v>
      </c>
      <c r="AL171" s="40">
        <f t="shared" ca="1" si="231"/>
        <v>1198.6553743212144</v>
      </c>
      <c r="AM171" s="94">
        <f t="shared" ca="1" si="232"/>
        <v>1437.9609043645644</v>
      </c>
      <c r="AN171" s="94">
        <f t="shared" ca="1" si="233"/>
        <v>1.796049275450829</v>
      </c>
      <c r="AO171" s="90">
        <f t="shared" si="234"/>
        <v>1.4488860000000003</v>
      </c>
      <c r="AP171" s="90">
        <f t="shared" si="235"/>
        <v>1.4290045454545455</v>
      </c>
      <c r="AQ171" s="29"/>
      <c r="AR171" s="40" t="e">
        <f t="shared" si="236"/>
        <v>#REF!</v>
      </c>
      <c r="AS171" s="40">
        <f t="shared" ca="1" si="237"/>
        <v>1.796049275450829</v>
      </c>
      <c r="AT171" s="40">
        <f t="shared" ca="1" si="238"/>
        <v>2.4624681406595088</v>
      </c>
      <c r="AU171" s="64"/>
      <c r="AV171" s="126">
        <f t="shared" si="239"/>
        <v>6.1681013868962201E-2</v>
      </c>
      <c r="AW171" s="29"/>
      <c r="AX171" s="29">
        <f t="shared" si="240"/>
        <v>0.14113917429648731</v>
      </c>
      <c r="AY171" s="29">
        <f t="shared" si="241"/>
        <v>2.288210997898469</v>
      </c>
      <c r="AZ171" s="29">
        <f t="shared" si="242"/>
        <v>30.408302972042478</v>
      </c>
      <c r="BA171" s="29">
        <f t="shared" si="243"/>
        <v>87.630003514128802</v>
      </c>
      <c r="BB171" s="29">
        <f t="shared" si="244"/>
        <v>0.80054190528973468</v>
      </c>
      <c r="BC171" s="29">
        <f t="shared" si="245"/>
        <v>4.8573588987315786E-2</v>
      </c>
      <c r="BD171" s="29">
        <f t="shared" si="246"/>
        <v>0.25892252920234204</v>
      </c>
      <c r="BE171" s="29">
        <f t="shared" si="247"/>
        <v>0.22826474256190982</v>
      </c>
      <c r="BF171" s="29">
        <f t="shared" si="248"/>
        <v>2.2555066079295153E-3</v>
      </c>
      <c r="BG171" s="29">
        <f t="shared" si="249"/>
        <v>9.974097120909875E-2</v>
      </c>
      <c r="BH171" s="29">
        <f t="shared" si="250"/>
        <v>0.11608954766091152</v>
      </c>
      <c r="BI171" s="29">
        <f t="shared" si="251"/>
        <v>0.1084239959082849</v>
      </c>
      <c r="BJ171" s="29">
        <f t="shared" si="252"/>
        <v>2.8875960762665083E-2</v>
      </c>
      <c r="BK171" s="29">
        <f t="shared" si="253"/>
        <v>0</v>
      </c>
      <c r="BL171" s="29">
        <f t="shared" si="254"/>
        <v>0</v>
      </c>
      <c r="BM171" s="29">
        <f t="shared" si="255"/>
        <v>2.2404306135820822E-2</v>
      </c>
      <c r="BN171" s="29">
        <f t="shared" si="256"/>
        <v>1.7140930543260131</v>
      </c>
      <c r="BO171" s="29">
        <f t="shared" si="257"/>
        <v>0.46703526583305033</v>
      </c>
      <c r="BP171" s="29">
        <f t="shared" si="258"/>
        <v>2.8337778316484152E-2</v>
      </c>
      <c r="BQ171" s="29">
        <f t="shared" si="259"/>
        <v>0.15105511836062555</v>
      </c>
      <c r="BR171" s="29">
        <f t="shared" si="260"/>
        <v>0.13316939940093522</v>
      </c>
      <c r="BS171" s="29">
        <f t="shared" si="261"/>
        <v>1.3158600708620149E-3</v>
      </c>
      <c r="BT171" s="29">
        <f t="shared" si="262"/>
        <v>5.8188772749165139E-2</v>
      </c>
      <c r="BU171" s="29">
        <f t="shared" si="263"/>
        <v>6.7726514244909705E-2</v>
      </c>
      <c r="BV171" s="29">
        <f t="shared" si="264"/>
        <v>6.3254439795228948E-2</v>
      </c>
      <c r="BW171" s="29">
        <f t="shared" si="265"/>
        <v>1.6846203705095347E-2</v>
      </c>
      <c r="BX171" s="29">
        <f t="shared" si="266"/>
        <v>0</v>
      </c>
      <c r="BY171" s="29">
        <f t="shared" si="267"/>
        <v>0</v>
      </c>
      <c r="BZ171" s="29">
        <f t="shared" si="268"/>
        <v>1.3070647523643498E-2</v>
      </c>
      <c r="CA171" s="29">
        <f t="shared" si="269"/>
        <v>0.99999999999999989</v>
      </c>
      <c r="CB171" s="29">
        <f t="shared" si="270"/>
        <v>0.90872324384240144</v>
      </c>
      <c r="CC171" s="29">
        <f t="shared" si="271"/>
        <v>1.2518966233844276E-3</v>
      </c>
      <c r="CD171" s="29">
        <f t="shared" si="272"/>
        <v>6.1788330832377086E-2</v>
      </c>
      <c r="CE171" s="29">
        <f t="shared" si="273"/>
        <v>0.10717308034918938</v>
      </c>
      <c r="CF171" s="29">
        <f t="shared" si="274"/>
        <v>1.9735682819383262E-3</v>
      </c>
      <c r="CG171" s="29">
        <f t="shared" si="275"/>
        <v>0.75922231815881147</v>
      </c>
      <c r="CH171" s="29">
        <f t="shared" si="276"/>
        <v>2.4430519246612721E-2</v>
      </c>
      <c r="CI171" s="29">
        <f t="shared" si="277"/>
        <v>1.1294166240446346E-3</v>
      </c>
      <c r="CJ171" s="29">
        <f t="shared" si="278"/>
        <v>0</v>
      </c>
      <c r="CK171" s="29">
        <f t="shared" si="279"/>
        <v>0</v>
      </c>
      <c r="CL171" s="29">
        <f t="shared" si="280"/>
        <v>3.8816249139792445E-3</v>
      </c>
      <c r="CM171" s="29">
        <f t="shared" si="281"/>
        <v>1.8695739988727389</v>
      </c>
      <c r="CN171" s="29"/>
      <c r="CO171" s="29">
        <f t="shared" si="282"/>
        <v>0.8456375759035053</v>
      </c>
      <c r="CP171" s="29"/>
      <c r="CQ171" s="29">
        <f t="shared" si="283"/>
        <v>1.8174464876848029</v>
      </c>
      <c r="CR171" s="29">
        <f t="shared" si="284"/>
        <v>2.5037932467688552E-3</v>
      </c>
      <c r="CS171" s="29">
        <f t="shared" si="285"/>
        <v>0.18536499249713126</v>
      </c>
      <c r="CT171" s="29">
        <f t="shared" si="286"/>
        <v>0.10717308034918938</v>
      </c>
      <c r="CU171" s="29">
        <f t="shared" si="287"/>
        <v>1.9735682819383262E-3</v>
      </c>
      <c r="CV171" s="29">
        <f t="shared" si="288"/>
        <v>0.75922231815881147</v>
      </c>
      <c r="CW171" s="29">
        <f t="shared" si="289"/>
        <v>2.4430519246612721E-2</v>
      </c>
      <c r="CX171" s="29">
        <f t="shared" si="290"/>
        <v>1.1294166240446346E-3</v>
      </c>
      <c r="CY171" s="29">
        <f t="shared" si="291"/>
        <v>0</v>
      </c>
      <c r="CZ171" s="29">
        <f t="shared" si="292"/>
        <v>0</v>
      </c>
      <c r="DA171" s="29">
        <f t="shared" si="293"/>
        <v>1.1644874741937733E-2</v>
      </c>
      <c r="DB171" s="29">
        <f t="shared" si="294"/>
        <v>2.9108890508312375</v>
      </c>
      <c r="DC171" s="29">
        <f t="shared" si="295"/>
        <v>2.0612259331171114</v>
      </c>
      <c r="DD171" s="29">
        <f t="shared" si="296"/>
        <v>1.8730839162342623</v>
      </c>
      <c r="DE171" s="29">
        <f t="shared" si="297"/>
        <v>2.5804417857017278E-3</v>
      </c>
      <c r="DF171" s="29">
        <f t="shared" si="298"/>
        <v>0.25471941975143048</v>
      </c>
      <c r="DG171" s="29">
        <f t="shared" si="299"/>
        <v>1.8756643580199641</v>
      </c>
      <c r="DH171" s="29">
        <f t="shared" si="300"/>
        <v>0.12691608376573771</v>
      </c>
      <c r="DI171" s="29">
        <f t="shared" si="301"/>
        <v>0.12780333598569277</v>
      </c>
      <c r="DJ171" s="29">
        <f t="shared" si="302"/>
        <v>0.22090793254779303</v>
      </c>
      <c r="DK171" s="29">
        <f t="shared" si="303"/>
        <v>4.0679701235086605E-3</v>
      </c>
      <c r="DL171" s="29">
        <f t="shared" si="304"/>
        <v>1.5649287311902327</v>
      </c>
      <c r="DM171" s="29">
        <f t="shared" si="305"/>
        <v>5.0356819830634857E-2</v>
      </c>
      <c r="DN171" s="29">
        <f t="shared" si="306"/>
        <v>4.6559656695487599E-3</v>
      </c>
      <c r="DO171" s="29">
        <f t="shared" si="307"/>
        <v>0</v>
      </c>
      <c r="DP171" s="29">
        <f t="shared" si="308"/>
        <v>0</v>
      </c>
      <c r="DQ171" s="29">
        <f t="shared" si="309"/>
        <v>1.600181187065499E-2</v>
      </c>
      <c r="DR171" s="31">
        <f t="shared" si="310"/>
        <v>3.9913030090037678</v>
      </c>
      <c r="DS171" s="29"/>
      <c r="DT171" s="29">
        <f t="shared" si="311"/>
        <v>4.6559656695487599E-3</v>
      </c>
      <c r="DU171" s="29">
        <f t="shared" si="312"/>
        <v>2.5804417857017278E-3</v>
      </c>
      <c r="DV171" s="29">
        <f t="shared" si="313"/>
        <v>1.600181187065499E-2</v>
      </c>
      <c r="DW171" s="31">
        <f t="shared" si="314"/>
        <v>0.10714555844548901</v>
      </c>
      <c r="DX171" s="29">
        <f t="shared" si="315"/>
        <v>5.0356819830634857E-2</v>
      </c>
      <c r="DY171" s="29">
        <f t="shared" si="316"/>
        <v>0.81491090689985435</v>
      </c>
      <c r="DZ171" s="29">
        <f t="shared" si="317"/>
        <v>0.99565150450188367</v>
      </c>
      <c r="EA171" s="29">
        <f t="shared" si="318"/>
        <v>4.6115354688958785</v>
      </c>
      <c r="EB171" s="29">
        <f t="shared" si="319"/>
        <v>3.9547599420146193</v>
      </c>
      <c r="EC171" s="29"/>
      <c r="ED171" s="29"/>
      <c r="EE171" s="29">
        <f t="shared" si="320"/>
        <v>0.46703526583305033</v>
      </c>
      <c r="EF171" s="29">
        <f t="shared" si="321"/>
        <v>0.26040054646587213</v>
      </c>
      <c r="EG171" s="29">
        <f t="shared" si="322"/>
        <v>-0.77439286131325802</v>
      </c>
      <c r="EH171" s="29">
        <f t="shared" si="323"/>
        <v>4.9539623376663862</v>
      </c>
      <c r="EI171" s="29" t="e">
        <f>125.9*1000/8.3144+(#REF!*10^9-10^5)*6.5*(10^-6)/8.3144</f>
        <v>#REF!</v>
      </c>
      <c r="EJ171" s="29">
        <f t="shared" si="324"/>
        <v>10.838954016358764</v>
      </c>
      <c r="EK171" s="29" t="e">
        <f t="shared" si="325"/>
        <v>#REF!</v>
      </c>
      <c r="EL171" s="29" t="e">
        <f>#REF!</f>
        <v>#REF!</v>
      </c>
      <c r="EM171" s="29" t="e">
        <f>1/(0.000407-0.0000329*#REF!+0.00001202*P171+0.000056662*EA171-0.000306214*BT171-0.0006176*BW171+0.00018946*BT171/(BT171+BR171)+0.00025746*DJ171)</f>
        <v>#REF!</v>
      </c>
      <c r="EN171" s="29"/>
      <c r="EO171" s="29" t="e">
        <f t="shared" si="326"/>
        <v>#REF!</v>
      </c>
      <c r="EP171" s="29" t="e">
        <f>#REF!</f>
        <v>#REF!</v>
      </c>
      <c r="EQ171" s="31" t="e">
        <f t="shared" si="327"/>
        <v>#REF!</v>
      </c>
      <c r="ER171" s="31" t="e">
        <f>2064.1+31.52*DF171-12.28*DM171-289.6*DQ171+1.544*LN(DQ171)-177.24*(DF171-0.17145)^2-371.87*(DF171-0.17145)*(DM171-0.07365)+0.321067*#REF!-343.43*LN(#REF!)</f>
        <v>#REF!</v>
      </c>
      <c r="ES171" s="31" t="e">
        <f t="shared" si="328"/>
        <v>#REF!</v>
      </c>
      <c r="ET171" s="31">
        <f t="shared" si="329"/>
        <v>0.30408302972042484</v>
      </c>
      <c r="EU171" s="31" t="e">
        <f>(5573.8+587.9*#REF!-61*#REF!^2)/(5.3-0.633*LN(ET171)-3.97*EF171+0.06*EG171+24.7*BU171^2+0.081*P171+0.156*#REF!)</f>
        <v>#REF!</v>
      </c>
    </row>
    <row r="172" spans="4:151">
      <c r="D172">
        <v>47.2</v>
      </c>
      <c r="E172">
        <v>4.76</v>
      </c>
      <c r="F172">
        <v>14.3</v>
      </c>
      <c r="G172">
        <v>15</v>
      </c>
      <c r="H172">
        <v>0.15</v>
      </c>
      <c r="I172">
        <v>4.8</v>
      </c>
      <c r="J172">
        <v>6.61</v>
      </c>
      <c r="K172">
        <v>3.65</v>
      </c>
      <c r="L172">
        <v>1.05</v>
      </c>
      <c r="M172" s="30">
        <v>0</v>
      </c>
      <c r="N172">
        <v>0</v>
      </c>
      <c r="O172">
        <v>0.81</v>
      </c>
      <c r="P172">
        <v>0</v>
      </c>
      <c r="S172">
        <v>54.6</v>
      </c>
      <c r="T172">
        <v>0.1</v>
      </c>
      <c r="U172">
        <v>6.3</v>
      </c>
      <c r="V172">
        <v>7.7</v>
      </c>
      <c r="W172">
        <v>0.14000000000000001</v>
      </c>
      <c r="X172">
        <v>30.6</v>
      </c>
      <c r="Y172">
        <v>1.37</v>
      </c>
      <c r="Z172">
        <v>7.0000000000000007E-2</v>
      </c>
      <c r="AA172">
        <v>0</v>
      </c>
      <c r="AB172" s="30">
        <v>0</v>
      </c>
      <c r="AC172">
        <v>0.59</v>
      </c>
      <c r="AD172" s="30">
        <v>0</v>
      </c>
      <c r="AF172" s="29">
        <f t="shared" si="225"/>
        <v>0.31049980779951869</v>
      </c>
      <c r="AG172" s="29">
        <f t="shared" si="226"/>
        <v>0.22997693198252525</v>
      </c>
      <c r="AH172" s="7" t="str">
        <f t="shared" si="227"/>
        <v/>
      </c>
      <c r="AI172" s="29" t="str">
        <f t="shared" si="228"/>
        <v/>
      </c>
      <c r="AJ172" s="40" t="e">
        <f t="shared" si="229"/>
        <v>#REF!</v>
      </c>
      <c r="AK172" s="41">
        <f t="shared" ca="1" si="230"/>
        <v>1399.08473133658</v>
      </c>
      <c r="AL172" s="40">
        <f t="shared" ca="1" si="231"/>
        <v>1218.5708835177791</v>
      </c>
      <c r="AM172" s="94">
        <f t="shared" ca="1" si="232"/>
        <v>1399.08473133658</v>
      </c>
      <c r="AN172" s="94">
        <f t="shared" ca="1" si="233"/>
        <v>1.6328239716606856</v>
      </c>
      <c r="AO172" s="90">
        <f t="shared" si="234"/>
        <v>1.3465699999999998</v>
      </c>
      <c r="AP172" s="90">
        <f t="shared" si="235"/>
        <v>1.3122195804195802</v>
      </c>
      <c r="AQ172" s="29"/>
      <c r="AR172" s="40" t="e">
        <f t="shared" si="236"/>
        <v>#REF!</v>
      </c>
      <c r="AS172" s="40">
        <f t="shared" ca="1" si="237"/>
        <v>1.6328239716606856</v>
      </c>
      <c r="AT172" s="40">
        <f t="shared" ca="1" si="238"/>
        <v>2.1557272480771887</v>
      </c>
      <c r="AU172" s="64"/>
      <c r="AV172" s="126">
        <f t="shared" si="239"/>
        <v>8.0522875816993439E-2</v>
      </c>
      <c r="AW172" s="29"/>
      <c r="AX172" s="29">
        <f t="shared" si="240"/>
        <v>0.14113917429648731</v>
      </c>
      <c r="AY172" s="29">
        <f t="shared" si="241"/>
        <v>1.752783576896312</v>
      </c>
      <c r="AZ172" s="29">
        <f t="shared" si="242"/>
        <v>36.323181797154817</v>
      </c>
      <c r="BA172" s="29">
        <f t="shared" si="243"/>
        <v>87.630003514128802</v>
      </c>
      <c r="BB172" s="29">
        <f t="shared" si="244"/>
        <v>0.78556295072090387</v>
      </c>
      <c r="BC172" s="29">
        <f t="shared" si="245"/>
        <v>5.9590279273098741E-2</v>
      </c>
      <c r="BD172" s="29">
        <f t="shared" si="246"/>
        <v>0.28049940663587059</v>
      </c>
      <c r="BE172" s="29">
        <f t="shared" si="247"/>
        <v>0.20877872795296631</v>
      </c>
      <c r="BF172" s="29">
        <f t="shared" si="248"/>
        <v>2.1145374449339205E-3</v>
      </c>
      <c r="BG172" s="29">
        <f t="shared" si="249"/>
        <v>0.11909369696608806</v>
      </c>
      <c r="BH172" s="29">
        <f t="shared" si="250"/>
        <v>0.11787279724095626</v>
      </c>
      <c r="BI172" s="29">
        <f t="shared" si="251"/>
        <v>0.11778201936465474</v>
      </c>
      <c r="BJ172" s="29">
        <f t="shared" si="252"/>
        <v>2.2293940294704658E-2</v>
      </c>
      <c r="BK172" s="29">
        <f t="shared" si="253"/>
        <v>0</v>
      </c>
      <c r="BL172" s="29">
        <f t="shared" si="254"/>
        <v>0</v>
      </c>
      <c r="BM172" s="29">
        <f t="shared" si="255"/>
        <v>1.141351444655023E-2</v>
      </c>
      <c r="BN172" s="29">
        <f t="shared" si="256"/>
        <v>1.7250018703407275</v>
      </c>
      <c r="BO172" s="29">
        <f t="shared" si="257"/>
        <v>0.45539831824398957</v>
      </c>
      <c r="BP172" s="29">
        <f t="shared" si="258"/>
        <v>3.4545051978018028E-2</v>
      </c>
      <c r="BQ172" s="29">
        <f t="shared" si="259"/>
        <v>0.16260817536416092</v>
      </c>
      <c r="BR172" s="29">
        <f t="shared" si="260"/>
        <v>0.12103101541085734</v>
      </c>
      <c r="BS172" s="29">
        <f t="shared" si="261"/>
        <v>1.2258174795580082E-3</v>
      </c>
      <c r="BT172" s="29">
        <f t="shared" si="262"/>
        <v>6.9039749471439302E-2</v>
      </c>
      <c r="BU172" s="29">
        <f t="shared" si="263"/>
        <v>6.8331982282241618E-2</v>
      </c>
      <c r="BV172" s="29">
        <f t="shared" si="264"/>
        <v>6.8279357483473385E-2</v>
      </c>
      <c r="BW172" s="29">
        <f t="shared" si="265"/>
        <v>1.2924009346320936E-2</v>
      </c>
      <c r="BX172" s="29">
        <f t="shared" si="266"/>
        <v>0</v>
      </c>
      <c r="BY172" s="29">
        <f t="shared" si="267"/>
        <v>0</v>
      </c>
      <c r="BZ172" s="29">
        <f t="shared" si="268"/>
        <v>6.6165229399408124E-3</v>
      </c>
      <c r="CA172" s="29">
        <f t="shared" si="269"/>
        <v>1</v>
      </c>
      <c r="CB172" s="29">
        <f t="shared" si="270"/>
        <v>0.90872324384240144</v>
      </c>
      <c r="CC172" s="29">
        <f t="shared" si="271"/>
        <v>1.2518966233844276E-3</v>
      </c>
      <c r="CD172" s="29">
        <f t="shared" si="272"/>
        <v>6.1788330832377086E-2</v>
      </c>
      <c r="CE172" s="29">
        <f t="shared" si="273"/>
        <v>0.10717308034918938</v>
      </c>
      <c r="CF172" s="29">
        <f t="shared" si="274"/>
        <v>1.9735682819383262E-3</v>
      </c>
      <c r="CG172" s="29">
        <f t="shared" si="275"/>
        <v>0.75922231815881147</v>
      </c>
      <c r="CH172" s="29">
        <f t="shared" si="276"/>
        <v>2.4430519246612721E-2</v>
      </c>
      <c r="CI172" s="29">
        <f t="shared" si="277"/>
        <v>1.1294166240446346E-3</v>
      </c>
      <c r="CJ172" s="29">
        <f t="shared" si="278"/>
        <v>0</v>
      </c>
      <c r="CK172" s="29">
        <f t="shared" si="279"/>
        <v>0</v>
      </c>
      <c r="CL172" s="29">
        <f t="shared" si="280"/>
        <v>3.8816249139792445E-3</v>
      </c>
      <c r="CM172" s="29">
        <f t="shared" si="281"/>
        <v>1.8695739988727389</v>
      </c>
      <c r="CN172" s="29"/>
      <c r="CO172" s="29">
        <f t="shared" si="282"/>
        <v>0.8456375759035053</v>
      </c>
      <c r="CP172" s="29"/>
      <c r="CQ172" s="29">
        <f t="shared" si="283"/>
        <v>1.8174464876848029</v>
      </c>
      <c r="CR172" s="29">
        <f t="shared" si="284"/>
        <v>2.5037932467688552E-3</v>
      </c>
      <c r="CS172" s="29">
        <f t="shared" si="285"/>
        <v>0.18536499249713126</v>
      </c>
      <c r="CT172" s="29">
        <f t="shared" si="286"/>
        <v>0.10717308034918938</v>
      </c>
      <c r="CU172" s="29">
        <f t="shared" si="287"/>
        <v>1.9735682819383262E-3</v>
      </c>
      <c r="CV172" s="29">
        <f t="shared" si="288"/>
        <v>0.75922231815881147</v>
      </c>
      <c r="CW172" s="29">
        <f t="shared" si="289"/>
        <v>2.4430519246612721E-2</v>
      </c>
      <c r="CX172" s="29">
        <f t="shared" si="290"/>
        <v>1.1294166240446346E-3</v>
      </c>
      <c r="CY172" s="29">
        <f t="shared" si="291"/>
        <v>0</v>
      </c>
      <c r="CZ172" s="29">
        <f t="shared" si="292"/>
        <v>0</v>
      </c>
      <c r="DA172" s="29">
        <f t="shared" si="293"/>
        <v>1.1644874741937733E-2</v>
      </c>
      <c r="DB172" s="29">
        <f t="shared" si="294"/>
        <v>2.9108890508312375</v>
      </c>
      <c r="DC172" s="29">
        <f t="shared" si="295"/>
        <v>2.0612259331171114</v>
      </c>
      <c r="DD172" s="29">
        <f t="shared" si="296"/>
        <v>1.8730839162342623</v>
      </c>
      <c r="DE172" s="29">
        <f t="shared" si="297"/>
        <v>2.5804417857017278E-3</v>
      </c>
      <c r="DF172" s="29">
        <f t="shared" si="298"/>
        <v>0.25471941975143048</v>
      </c>
      <c r="DG172" s="29">
        <f t="shared" si="299"/>
        <v>1.8756643580199641</v>
      </c>
      <c r="DH172" s="29">
        <f t="shared" si="300"/>
        <v>0.12691608376573771</v>
      </c>
      <c r="DI172" s="29">
        <f t="shared" si="301"/>
        <v>0.12780333598569277</v>
      </c>
      <c r="DJ172" s="29">
        <f t="shared" si="302"/>
        <v>0.22090793254779303</v>
      </c>
      <c r="DK172" s="29">
        <f t="shared" si="303"/>
        <v>4.0679701235086605E-3</v>
      </c>
      <c r="DL172" s="29">
        <f t="shared" si="304"/>
        <v>1.5649287311902327</v>
      </c>
      <c r="DM172" s="29">
        <f t="shared" si="305"/>
        <v>5.0356819830634857E-2</v>
      </c>
      <c r="DN172" s="29">
        <f t="shared" si="306"/>
        <v>4.6559656695487599E-3</v>
      </c>
      <c r="DO172" s="29">
        <f t="shared" si="307"/>
        <v>0</v>
      </c>
      <c r="DP172" s="29">
        <f t="shared" si="308"/>
        <v>0</v>
      </c>
      <c r="DQ172" s="29">
        <f t="shared" si="309"/>
        <v>1.600181187065499E-2</v>
      </c>
      <c r="DR172" s="31">
        <f t="shared" si="310"/>
        <v>3.9913030090037678</v>
      </c>
      <c r="DS172" s="29"/>
      <c r="DT172" s="29">
        <f t="shared" si="311"/>
        <v>4.6559656695487599E-3</v>
      </c>
      <c r="DU172" s="29">
        <f t="shared" si="312"/>
        <v>2.5804417857017278E-3</v>
      </c>
      <c r="DV172" s="29">
        <f t="shared" si="313"/>
        <v>1.600181187065499E-2</v>
      </c>
      <c r="DW172" s="31">
        <f t="shared" si="314"/>
        <v>0.10714555844548901</v>
      </c>
      <c r="DX172" s="29">
        <f t="shared" si="315"/>
        <v>5.0356819830634857E-2</v>
      </c>
      <c r="DY172" s="29">
        <f t="shared" si="316"/>
        <v>0.81491090689985435</v>
      </c>
      <c r="DZ172" s="29">
        <f t="shared" si="317"/>
        <v>0.99565150450188367</v>
      </c>
      <c r="EA172" s="29">
        <f t="shared" si="318"/>
        <v>4.676349684212056</v>
      </c>
      <c r="EB172" s="29">
        <f t="shared" si="319"/>
        <v>3.8397696849210337</v>
      </c>
      <c r="EC172" s="29"/>
      <c r="ED172" s="29"/>
      <c r="EE172" s="29">
        <f t="shared" si="320"/>
        <v>0.45539831824398957</v>
      </c>
      <c r="EF172" s="29">
        <f t="shared" si="321"/>
        <v>0.25962856464409628</v>
      </c>
      <c r="EG172" s="29">
        <f t="shared" si="322"/>
        <v>-0.86721203892677723</v>
      </c>
      <c r="EH172" s="29">
        <f t="shared" si="323"/>
        <v>4.612411516720182</v>
      </c>
      <c r="EI172" s="29" t="e">
        <f>125.9*1000/8.3144+(#REF!*10^9-10^5)*6.5*(10^-6)/8.3144</f>
        <v>#REF!</v>
      </c>
      <c r="EJ172" s="29">
        <f t="shared" si="324"/>
        <v>10.782961394702998</v>
      </c>
      <c r="EK172" s="29" t="e">
        <f t="shared" si="325"/>
        <v>#REF!</v>
      </c>
      <c r="EL172" s="29" t="e">
        <f>#REF!</f>
        <v>#REF!</v>
      </c>
      <c r="EM172" s="29" t="e">
        <f>1/(0.000407-0.0000329*#REF!+0.00001202*P172+0.000056662*EA172-0.000306214*BT172-0.0006176*BW172+0.00018946*BT172/(BT172+BR172)+0.00025746*DJ172)</f>
        <v>#REF!</v>
      </c>
      <c r="EN172" s="29"/>
      <c r="EO172" s="29" t="e">
        <f t="shared" si="326"/>
        <v>#REF!</v>
      </c>
      <c r="EP172" s="29" t="e">
        <f>#REF!</f>
        <v>#REF!</v>
      </c>
      <c r="EQ172" s="31" t="e">
        <f t="shared" si="327"/>
        <v>#REF!</v>
      </c>
      <c r="ER172" s="31" t="e">
        <f>2064.1+31.52*DF172-12.28*DM172-289.6*DQ172+1.544*LN(DQ172)-177.24*(DF172-0.17145)^2-371.87*(DF172-0.17145)*(DM172-0.07365)+0.321067*#REF!-343.43*LN(#REF!)</f>
        <v>#REF!</v>
      </c>
      <c r="ES172" s="31" t="e">
        <f t="shared" si="328"/>
        <v>#REF!</v>
      </c>
      <c r="ET172" s="31">
        <f t="shared" si="329"/>
        <v>0.36323181797154819</v>
      </c>
      <c r="EU172" s="31" t="e">
        <f>(5573.8+587.9*#REF!-61*#REF!^2)/(5.3-0.633*LN(ET172)-3.97*EF172+0.06*EG172+24.7*BU172^2+0.081*P172+0.156*#REF!)</f>
        <v>#REF!</v>
      </c>
    </row>
    <row r="173" spans="4:151">
      <c r="D173">
        <v>42.66</v>
      </c>
      <c r="E173">
        <v>0.66</v>
      </c>
      <c r="F173">
        <v>9.36</v>
      </c>
      <c r="G173">
        <v>20.48</v>
      </c>
      <c r="H173">
        <v>0.28000000000000003</v>
      </c>
      <c r="I173">
        <v>13.96</v>
      </c>
      <c r="J173">
        <v>11.13</v>
      </c>
      <c r="K173">
        <v>0.11</v>
      </c>
      <c r="L173">
        <v>0.04</v>
      </c>
      <c r="M173" s="30">
        <v>0</v>
      </c>
      <c r="N173">
        <v>0.33</v>
      </c>
      <c r="O173">
        <v>0</v>
      </c>
      <c r="P173">
        <v>0</v>
      </c>
      <c r="S173">
        <v>54.6</v>
      </c>
      <c r="T173">
        <v>0.1</v>
      </c>
      <c r="U173">
        <v>6.3</v>
      </c>
      <c r="V173">
        <v>7.7</v>
      </c>
      <c r="W173">
        <v>0.14000000000000001</v>
      </c>
      <c r="X173">
        <v>30.6</v>
      </c>
      <c r="Y173">
        <v>1.37</v>
      </c>
      <c r="Z173">
        <v>7.0000000000000007E-2</v>
      </c>
      <c r="AA173">
        <v>0</v>
      </c>
      <c r="AB173" s="30">
        <v>0</v>
      </c>
      <c r="AC173">
        <v>0.59</v>
      </c>
      <c r="AD173" s="30">
        <v>0</v>
      </c>
      <c r="AF173" s="29">
        <f t="shared" si="225"/>
        <v>0.32856406112867331</v>
      </c>
      <c r="AG173" s="29">
        <f t="shared" si="226"/>
        <v>0.15704011300775828</v>
      </c>
      <c r="AH173" s="7" t="str">
        <f t="shared" si="227"/>
        <v/>
      </c>
      <c r="AI173" s="29" t="str">
        <f t="shared" si="228"/>
        <v/>
      </c>
      <c r="AJ173" s="40" t="e">
        <f t="shared" si="229"/>
        <v>#REF!</v>
      </c>
      <c r="AK173" s="41">
        <f t="shared" ca="1" si="230"/>
        <v>1603.148318497688</v>
      </c>
      <c r="AL173" s="40">
        <f t="shared" ca="1" si="231"/>
        <v>1492.9357065031597</v>
      </c>
      <c r="AM173" s="94">
        <f t="shared" ca="1" si="232"/>
        <v>1603.148318497688</v>
      </c>
      <c r="AN173" s="94">
        <f t="shared" ca="1" si="233"/>
        <v>2.6591314132604742</v>
      </c>
      <c r="AO173" s="90">
        <f t="shared" si="234"/>
        <v>2.702531</v>
      </c>
      <c r="AP173" s="90">
        <f t="shared" si="235"/>
        <v>2.0518576923076925</v>
      </c>
      <c r="AQ173" s="29"/>
      <c r="AR173" s="40" t="e">
        <f t="shared" si="236"/>
        <v>#REF!</v>
      </c>
      <c r="AS173" s="40">
        <f t="shared" ca="1" si="237"/>
        <v>2.6591314132604742</v>
      </c>
      <c r="AT173" s="40">
        <f t="shared" ca="1" si="238"/>
        <v>4.030738405316038</v>
      </c>
      <c r="AU173" s="64"/>
      <c r="AV173" s="126">
        <f t="shared" si="239"/>
        <v>0.17152394812091504</v>
      </c>
      <c r="AW173" s="29"/>
      <c r="AX173" s="29">
        <f t="shared" si="240"/>
        <v>0.14113917429648731</v>
      </c>
      <c r="AY173" s="29">
        <f t="shared" si="241"/>
        <v>0.82285404366387305</v>
      </c>
      <c r="AZ173" s="29">
        <f t="shared" si="242"/>
        <v>54.855082995133451</v>
      </c>
      <c r="BA173" s="29">
        <f t="shared" si="243"/>
        <v>87.630003514128802</v>
      </c>
      <c r="BB173" s="29">
        <f t="shared" si="244"/>
        <v>0.71000244656257949</v>
      </c>
      <c r="BC173" s="29">
        <f t="shared" si="245"/>
        <v>8.2625177143372218E-3</v>
      </c>
      <c r="BD173" s="29">
        <f t="shared" si="246"/>
        <v>0.18359961161620619</v>
      </c>
      <c r="BE173" s="29">
        <f t="shared" si="247"/>
        <v>0.28505255656511669</v>
      </c>
      <c r="BF173" s="29">
        <f t="shared" si="248"/>
        <v>3.9471365638766524E-3</v>
      </c>
      <c r="BG173" s="29">
        <f t="shared" si="249"/>
        <v>0.34636416867637282</v>
      </c>
      <c r="BH173" s="29">
        <f t="shared" si="250"/>
        <v>0.1984756782589778</v>
      </c>
      <c r="BI173" s="29">
        <f t="shared" si="251"/>
        <v>3.5495951041402797E-3</v>
      </c>
      <c r="BJ173" s="29">
        <f t="shared" si="252"/>
        <v>8.492929636077965E-4</v>
      </c>
      <c r="BK173" s="29">
        <f t="shared" si="253"/>
        <v>0</v>
      </c>
      <c r="BL173" s="29">
        <f t="shared" si="254"/>
        <v>4.3421566834344096E-3</v>
      </c>
      <c r="BM173" s="29">
        <f t="shared" si="255"/>
        <v>0</v>
      </c>
      <c r="BN173" s="29">
        <f t="shared" si="256"/>
        <v>1.7444451607086491</v>
      </c>
      <c r="BO173" s="29">
        <f t="shared" si="257"/>
        <v>0.40700760479862486</v>
      </c>
      <c r="BP173" s="29">
        <f t="shared" si="258"/>
        <v>4.7364731780853032E-3</v>
      </c>
      <c r="BQ173" s="29">
        <f t="shared" si="259"/>
        <v>0.10524814178831635</v>
      </c>
      <c r="BR173" s="29">
        <f t="shared" si="260"/>
        <v>0.16340585705160218</v>
      </c>
      <c r="BS173" s="29">
        <f t="shared" si="261"/>
        <v>2.2626888209390313E-3</v>
      </c>
      <c r="BT173" s="29">
        <f t="shared" si="262"/>
        <v>0.19855262663325496</v>
      </c>
      <c r="BU173" s="29">
        <f t="shared" si="263"/>
        <v>0.11377581980183926</v>
      </c>
      <c r="BV173" s="29">
        <f t="shared" si="264"/>
        <v>2.0347989057439451E-3</v>
      </c>
      <c r="BW173" s="29">
        <f t="shared" si="265"/>
        <v>4.8685563910922069E-4</v>
      </c>
      <c r="BX173" s="29">
        <f t="shared" si="266"/>
        <v>0</v>
      </c>
      <c r="BY173" s="29">
        <f t="shared" si="267"/>
        <v>2.4891333824850577E-3</v>
      </c>
      <c r="BZ173" s="29">
        <f t="shared" si="268"/>
        <v>0</v>
      </c>
      <c r="CA173" s="29">
        <f t="shared" si="269"/>
        <v>1.0000000000000002</v>
      </c>
      <c r="CB173" s="29">
        <f t="shared" si="270"/>
        <v>0.90872324384240144</v>
      </c>
      <c r="CC173" s="29">
        <f t="shared" si="271"/>
        <v>1.2518966233844276E-3</v>
      </c>
      <c r="CD173" s="29">
        <f t="shared" si="272"/>
        <v>6.1788330832377086E-2</v>
      </c>
      <c r="CE173" s="29">
        <f t="shared" si="273"/>
        <v>0.10717308034918938</v>
      </c>
      <c r="CF173" s="29">
        <f t="shared" si="274"/>
        <v>1.9735682819383262E-3</v>
      </c>
      <c r="CG173" s="29">
        <f t="shared" si="275"/>
        <v>0.75922231815881147</v>
      </c>
      <c r="CH173" s="29">
        <f t="shared" si="276"/>
        <v>2.4430519246612721E-2</v>
      </c>
      <c r="CI173" s="29">
        <f t="shared" si="277"/>
        <v>1.1294166240446346E-3</v>
      </c>
      <c r="CJ173" s="29">
        <f t="shared" si="278"/>
        <v>0</v>
      </c>
      <c r="CK173" s="29">
        <f t="shared" si="279"/>
        <v>0</v>
      </c>
      <c r="CL173" s="29">
        <f t="shared" si="280"/>
        <v>3.8816249139792445E-3</v>
      </c>
      <c r="CM173" s="29">
        <f t="shared" si="281"/>
        <v>1.8695739988727389</v>
      </c>
      <c r="CN173" s="29"/>
      <c r="CO173" s="29">
        <f t="shared" si="282"/>
        <v>0.8456375759035053</v>
      </c>
      <c r="CP173" s="29"/>
      <c r="CQ173" s="29">
        <f t="shared" si="283"/>
        <v>1.8174464876848029</v>
      </c>
      <c r="CR173" s="29">
        <f t="shared" si="284"/>
        <v>2.5037932467688552E-3</v>
      </c>
      <c r="CS173" s="29">
        <f t="shared" si="285"/>
        <v>0.18536499249713126</v>
      </c>
      <c r="CT173" s="29">
        <f t="shared" si="286"/>
        <v>0.10717308034918938</v>
      </c>
      <c r="CU173" s="29">
        <f t="shared" si="287"/>
        <v>1.9735682819383262E-3</v>
      </c>
      <c r="CV173" s="29">
        <f t="shared" si="288"/>
        <v>0.75922231815881147</v>
      </c>
      <c r="CW173" s="29">
        <f t="shared" si="289"/>
        <v>2.4430519246612721E-2</v>
      </c>
      <c r="CX173" s="29">
        <f t="shared" si="290"/>
        <v>1.1294166240446346E-3</v>
      </c>
      <c r="CY173" s="29">
        <f t="shared" si="291"/>
        <v>0</v>
      </c>
      <c r="CZ173" s="29">
        <f t="shared" si="292"/>
        <v>0</v>
      </c>
      <c r="DA173" s="29">
        <f t="shared" si="293"/>
        <v>1.1644874741937733E-2</v>
      </c>
      <c r="DB173" s="29">
        <f t="shared" si="294"/>
        <v>2.9108890508312375</v>
      </c>
      <c r="DC173" s="29">
        <f t="shared" si="295"/>
        <v>2.0612259331171114</v>
      </c>
      <c r="DD173" s="29">
        <f t="shared" si="296"/>
        <v>1.8730839162342623</v>
      </c>
      <c r="DE173" s="29">
        <f t="shared" si="297"/>
        <v>2.5804417857017278E-3</v>
      </c>
      <c r="DF173" s="29">
        <f t="shared" si="298"/>
        <v>0.25471941975143048</v>
      </c>
      <c r="DG173" s="29">
        <f t="shared" si="299"/>
        <v>1.8756643580199641</v>
      </c>
      <c r="DH173" s="29">
        <f t="shared" si="300"/>
        <v>0.12691608376573771</v>
      </c>
      <c r="DI173" s="29">
        <f t="shared" si="301"/>
        <v>0.12780333598569277</v>
      </c>
      <c r="DJ173" s="29">
        <f t="shared" si="302"/>
        <v>0.22090793254779303</v>
      </c>
      <c r="DK173" s="29">
        <f t="shared" si="303"/>
        <v>4.0679701235086605E-3</v>
      </c>
      <c r="DL173" s="29">
        <f t="shared" si="304"/>
        <v>1.5649287311902327</v>
      </c>
      <c r="DM173" s="29">
        <f t="shared" si="305"/>
        <v>5.0356819830634857E-2</v>
      </c>
      <c r="DN173" s="29">
        <f t="shared" si="306"/>
        <v>4.6559656695487599E-3</v>
      </c>
      <c r="DO173" s="29">
        <f t="shared" si="307"/>
        <v>0</v>
      </c>
      <c r="DP173" s="29">
        <f t="shared" si="308"/>
        <v>0</v>
      </c>
      <c r="DQ173" s="29">
        <f t="shared" si="309"/>
        <v>1.600181187065499E-2</v>
      </c>
      <c r="DR173" s="31">
        <f t="shared" si="310"/>
        <v>3.9913030090037678</v>
      </c>
      <c r="DS173" s="29"/>
      <c r="DT173" s="29">
        <f t="shared" si="311"/>
        <v>4.6559656695487599E-3</v>
      </c>
      <c r="DU173" s="29">
        <f t="shared" si="312"/>
        <v>2.5804417857017278E-3</v>
      </c>
      <c r="DV173" s="29">
        <f t="shared" si="313"/>
        <v>1.600181187065499E-2</v>
      </c>
      <c r="DW173" s="31">
        <f t="shared" si="314"/>
        <v>0.10714555844548901</v>
      </c>
      <c r="DX173" s="29">
        <f t="shared" si="315"/>
        <v>5.0356819830634857E-2</v>
      </c>
      <c r="DY173" s="29">
        <f t="shared" si="316"/>
        <v>0.81491090689985435</v>
      </c>
      <c r="DZ173" s="29">
        <f t="shared" si="317"/>
        <v>0.99565150450188367</v>
      </c>
      <c r="EA173" s="29">
        <f t="shared" si="318"/>
        <v>3.6131582871974435</v>
      </c>
      <c r="EB173" s="29">
        <f t="shared" si="319"/>
        <v>4.1782193017205378</v>
      </c>
      <c r="EC173" s="29"/>
      <c r="ED173" s="29"/>
      <c r="EE173" s="29">
        <f t="shared" si="320"/>
        <v>0.40700760479862486</v>
      </c>
      <c r="EF173" s="29">
        <f t="shared" si="321"/>
        <v>0.47799699230763548</v>
      </c>
      <c r="EG173" s="29">
        <f t="shared" si="322"/>
        <v>-0.42246506459525507</v>
      </c>
      <c r="EH173" s="29">
        <f t="shared" si="323"/>
        <v>1.951105264331441</v>
      </c>
      <c r="EI173" s="29" t="e">
        <f>125.9*1000/8.3144+(#REF!*10^9-10^5)*6.5*(10^-6)/8.3144</f>
        <v>#REF!</v>
      </c>
      <c r="EJ173" s="29">
        <f t="shared" si="324"/>
        <v>9.8382096534978913</v>
      </c>
      <c r="EK173" s="29" t="e">
        <f t="shared" si="325"/>
        <v>#REF!</v>
      </c>
      <c r="EL173" s="29" t="e">
        <f>#REF!</f>
        <v>#REF!</v>
      </c>
      <c r="EM173" s="29" t="e">
        <f>1/(0.000407-0.0000329*#REF!+0.00001202*P173+0.000056662*EA173-0.000306214*BT173-0.0006176*BW173+0.00018946*BT173/(BT173+BR173)+0.00025746*DJ173)</f>
        <v>#REF!</v>
      </c>
      <c r="EN173" s="29"/>
      <c r="EO173" s="29" t="e">
        <f t="shared" si="326"/>
        <v>#REF!</v>
      </c>
      <c r="EP173" s="29" t="e">
        <f>#REF!</f>
        <v>#REF!</v>
      </c>
      <c r="EQ173" s="31" t="e">
        <f t="shared" si="327"/>
        <v>#REF!</v>
      </c>
      <c r="ER173" s="31" t="e">
        <f>2064.1+31.52*DF173-12.28*DM173-289.6*DQ173+1.544*LN(DQ173)-177.24*(DF173-0.17145)^2-371.87*(DF173-0.17145)*(DM173-0.07365)+0.321067*#REF!-343.43*LN(#REF!)</f>
        <v>#REF!</v>
      </c>
      <c r="ES173" s="31" t="e">
        <f t="shared" si="328"/>
        <v>#REF!</v>
      </c>
      <c r="ET173" s="31">
        <f t="shared" si="329"/>
        <v>0.54855082995133453</v>
      </c>
      <c r="EU173" s="31" t="e">
        <f>(5573.8+587.9*#REF!-61*#REF!^2)/(5.3-0.633*LN(ET173)-3.97*EF173+0.06*EG173+24.7*BU173^2+0.081*P173+0.156*#REF!)</f>
        <v>#REF!</v>
      </c>
    </row>
    <row r="174" spans="4:151">
      <c r="D174">
        <v>48.64</v>
      </c>
      <c r="E174">
        <v>1.1599999999999999</v>
      </c>
      <c r="F174">
        <v>14.32</v>
      </c>
      <c r="G174">
        <v>9.19</v>
      </c>
      <c r="H174">
        <v>0</v>
      </c>
      <c r="I174">
        <v>13.49</v>
      </c>
      <c r="J174">
        <v>10.19</v>
      </c>
      <c r="K174">
        <v>2.65</v>
      </c>
      <c r="L174">
        <v>0.21</v>
      </c>
      <c r="M174" s="30">
        <v>0</v>
      </c>
      <c r="N174">
        <v>0.15</v>
      </c>
      <c r="O174">
        <v>0</v>
      </c>
      <c r="P174">
        <v>0</v>
      </c>
      <c r="S174">
        <v>54.6</v>
      </c>
      <c r="T174">
        <v>0.1</v>
      </c>
      <c r="U174">
        <v>6.3</v>
      </c>
      <c r="V174">
        <v>7.7</v>
      </c>
      <c r="W174">
        <v>0.14000000000000001</v>
      </c>
      <c r="X174">
        <v>30.6</v>
      </c>
      <c r="Y174">
        <v>1.37</v>
      </c>
      <c r="Z174">
        <v>7.0000000000000007E-2</v>
      </c>
      <c r="AA174">
        <v>0</v>
      </c>
      <c r="AB174" s="30">
        <v>0</v>
      </c>
      <c r="AC174">
        <v>0.59</v>
      </c>
      <c r="AD174" s="30">
        <v>0</v>
      </c>
      <c r="AF174" s="29">
        <f t="shared" si="225"/>
        <v>0.31637084027457596</v>
      </c>
      <c r="AG174" s="29">
        <f t="shared" si="226"/>
        <v>5.3002661755906122E-2</v>
      </c>
      <c r="AH174" s="7">
        <f t="shared" ca="1" si="227"/>
        <v>18.274059780787521</v>
      </c>
      <c r="AI174" s="29">
        <f t="shared" ca="1" si="228"/>
        <v>1659.1694966068599</v>
      </c>
      <c r="AJ174" s="40" t="e">
        <f t="shared" si="229"/>
        <v>#REF!</v>
      </c>
      <c r="AK174" s="41">
        <f t="shared" ca="1" si="230"/>
        <v>1386.0194966068598</v>
      </c>
      <c r="AL174" s="40">
        <f t="shared" ca="1" si="231"/>
        <v>1400.0037899401452</v>
      </c>
      <c r="AM174" s="94">
        <f t="shared" ca="1" si="232"/>
        <v>1386.0194966068598</v>
      </c>
      <c r="AN174" s="94">
        <f t="shared" ca="1" si="233"/>
        <v>1.8274059780787522</v>
      </c>
      <c r="AO174" s="90">
        <f t="shared" si="234"/>
        <v>1.8913079553072627</v>
      </c>
      <c r="AP174" s="90">
        <f t="shared" si="235"/>
        <v>1.3102622905027932</v>
      </c>
      <c r="AQ174" s="29"/>
      <c r="AR174" s="40" t="e">
        <f t="shared" si="236"/>
        <v>#REF!</v>
      </c>
      <c r="AS174" s="40">
        <f t="shared" ca="1" si="237"/>
        <v>1.8274059780787522</v>
      </c>
      <c r="AT174" s="40">
        <f t="shared" ca="1" si="238"/>
        <v>2.0585211208447403</v>
      </c>
      <c r="AU174" s="64"/>
      <c r="AV174" s="126">
        <f t="shared" si="239"/>
        <v>0.36937350203048208</v>
      </c>
      <c r="AW174" s="29"/>
      <c r="AX174" s="29">
        <f t="shared" si="240"/>
        <v>0.14113917429648731</v>
      </c>
      <c r="AY174" s="29">
        <f t="shared" si="241"/>
        <v>0.38210422112206627</v>
      </c>
      <c r="AZ174" s="29">
        <f t="shared" si="242"/>
        <v>72.350257490606722</v>
      </c>
      <c r="BA174" s="29">
        <f t="shared" si="243"/>
        <v>87.630003514128802</v>
      </c>
      <c r="BB174" s="29">
        <f t="shared" si="244"/>
        <v>0.80952927803103314</v>
      </c>
      <c r="BC174" s="29">
        <f t="shared" si="245"/>
        <v>1.4522000831259357E-2</v>
      </c>
      <c r="BD174" s="29">
        <f t="shared" si="246"/>
        <v>0.28089171349829839</v>
      </c>
      <c r="BE174" s="29">
        <f t="shared" si="247"/>
        <v>0.12791176732585069</v>
      </c>
      <c r="BF174" s="29">
        <f t="shared" si="248"/>
        <v>0</v>
      </c>
      <c r="BG174" s="29">
        <f t="shared" si="249"/>
        <v>0.33470291084844334</v>
      </c>
      <c r="BH174" s="29">
        <f t="shared" si="250"/>
        <v>0.18171313220655735</v>
      </c>
      <c r="BI174" s="29">
        <f t="shared" si="251"/>
        <v>8.5512972963379466E-2</v>
      </c>
      <c r="BJ174" s="29">
        <f t="shared" si="252"/>
        <v>4.458788058940932E-3</v>
      </c>
      <c r="BK174" s="29">
        <f t="shared" si="253"/>
        <v>0</v>
      </c>
      <c r="BL174" s="29">
        <f t="shared" si="254"/>
        <v>1.9737075833792766E-3</v>
      </c>
      <c r="BM174" s="29">
        <f t="shared" si="255"/>
        <v>0</v>
      </c>
      <c r="BN174" s="29">
        <f t="shared" si="256"/>
        <v>1.8412162713471418</v>
      </c>
      <c r="BO174" s="29">
        <f t="shared" si="257"/>
        <v>0.43967093416936515</v>
      </c>
      <c r="BP174" s="29">
        <f t="shared" si="258"/>
        <v>7.8871781969611903E-3</v>
      </c>
      <c r="BQ174" s="29">
        <f t="shared" si="259"/>
        <v>0.15255769670815561</v>
      </c>
      <c r="BR174" s="29">
        <f t="shared" si="260"/>
        <v>6.9471343109662478E-2</v>
      </c>
      <c r="BS174" s="29">
        <f t="shared" si="261"/>
        <v>0</v>
      </c>
      <c r="BT174" s="29">
        <f t="shared" si="262"/>
        <v>0.18178359384340823</v>
      </c>
      <c r="BU174" s="29">
        <f t="shared" si="263"/>
        <v>9.8691900041490171E-2</v>
      </c>
      <c r="BV174" s="29">
        <f t="shared" si="264"/>
        <v>4.6443741723406103E-2</v>
      </c>
      <c r="BW174" s="29">
        <f t="shared" si="265"/>
        <v>2.4216536255562316E-3</v>
      </c>
      <c r="BX174" s="29">
        <f t="shared" si="266"/>
        <v>0</v>
      </c>
      <c r="BY174" s="29">
        <f t="shared" si="267"/>
        <v>1.0719585819949312E-3</v>
      </c>
      <c r="BZ174" s="29">
        <f t="shared" si="268"/>
        <v>0</v>
      </c>
      <c r="CA174" s="29">
        <f t="shared" si="269"/>
        <v>1.0000000000000002</v>
      </c>
      <c r="CB174" s="29">
        <f t="shared" si="270"/>
        <v>0.90872324384240144</v>
      </c>
      <c r="CC174" s="29">
        <f t="shared" si="271"/>
        <v>1.2518966233844276E-3</v>
      </c>
      <c r="CD174" s="29">
        <f t="shared" si="272"/>
        <v>6.1788330832377086E-2</v>
      </c>
      <c r="CE174" s="29">
        <f t="shared" si="273"/>
        <v>0.10717308034918938</v>
      </c>
      <c r="CF174" s="29">
        <f t="shared" si="274"/>
        <v>1.9735682819383262E-3</v>
      </c>
      <c r="CG174" s="29">
        <f t="shared" si="275"/>
        <v>0.75922231815881147</v>
      </c>
      <c r="CH174" s="29">
        <f t="shared" si="276"/>
        <v>2.4430519246612721E-2</v>
      </c>
      <c r="CI174" s="29">
        <f t="shared" si="277"/>
        <v>1.1294166240446346E-3</v>
      </c>
      <c r="CJ174" s="29">
        <f t="shared" si="278"/>
        <v>0</v>
      </c>
      <c r="CK174" s="29">
        <f t="shared" si="279"/>
        <v>0</v>
      </c>
      <c r="CL174" s="29">
        <f t="shared" si="280"/>
        <v>3.8816249139792445E-3</v>
      </c>
      <c r="CM174" s="29">
        <f t="shared" si="281"/>
        <v>1.8695739988727389</v>
      </c>
      <c r="CN174" s="29"/>
      <c r="CO174" s="29">
        <f t="shared" si="282"/>
        <v>0.8456375759035053</v>
      </c>
      <c r="CP174" s="29"/>
      <c r="CQ174" s="29">
        <f t="shared" si="283"/>
        <v>1.8174464876848029</v>
      </c>
      <c r="CR174" s="29">
        <f t="shared" si="284"/>
        <v>2.5037932467688552E-3</v>
      </c>
      <c r="CS174" s="29">
        <f t="shared" si="285"/>
        <v>0.18536499249713126</v>
      </c>
      <c r="CT174" s="29">
        <f t="shared" si="286"/>
        <v>0.10717308034918938</v>
      </c>
      <c r="CU174" s="29">
        <f t="shared" si="287"/>
        <v>1.9735682819383262E-3</v>
      </c>
      <c r="CV174" s="29">
        <f t="shared" si="288"/>
        <v>0.75922231815881147</v>
      </c>
      <c r="CW174" s="29">
        <f t="shared" si="289"/>
        <v>2.4430519246612721E-2</v>
      </c>
      <c r="CX174" s="29">
        <f t="shared" si="290"/>
        <v>1.1294166240446346E-3</v>
      </c>
      <c r="CY174" s="29">
        <f t="shared" si="291"/>
        <v>0</v>
      </c>
      <c r="CZ174" s="29">
        <f t="shared" si="292"/>
        <v>0</v>
      </c>
      <c r="DA174" s="29">
        <f t="shared" si="293"/>
        <v>1.1644874741937733E-2</v>
      </c>
      <c r="DB174" s="29">
        <f t="shared" si="294"/>
        <v>2.9108890508312375</v>
      </c>
      <c r="DC174" s="29">
        <f t="shared" si="295"/>
        <v>2.0612259331171114</v>
      </c>
      <c r="DD174" s="29">
        <f t="shared" si="296"/>
        <v>1.8730839162342623</v>
      </c>
      <c r="DE174" s="29">
        <f t="shared" si="297"/>
        <v>2.5804417857017278E-3</v>
      </c>
      <c r="DF174" s="29">
        <f t="shared" si="298"/>
        <v>0.25471941975143048</v>
      </c>
      <c r="DG174" s="29">
        <f t="shared" si="299"/>
        <v>1.8756643580199641</v>
      </c>
      <c r="DH174" s="29">
        <f t="shared" si="300"/>
        <v>0.12691608376573771</v>
      </c>
      <c r="DI174" s="29">
        <f t="shared" si="301"/>
        <v>0.12780333598569277</v>
      </c>
      <c r="DJ174" s="29">
        <f t="shared" si="302"/>
        <v>0.22090793254779303</v>
      </c>
      <c r="DK174" s="29">
        <f t="shared" si="303"/>
        <v>4.0679701235086605E-3</v>
      </c>
      <c r="DL174" s="29">
        <f t="shared" si="304"/>
        <v>1.5649287311902327</v>
      </c>
      <c r="DM174" s="29">
        <f t="shared" si="305"/>
        <v>5.0356819830634857E-2</v>
      </c>
      <c r="DN174" s="29">
        <f t="shared" si="306"/>
        <v>4.6559656695487599E-3</v>
      </c>
      <c r="DO174" s="29">
        <f t="shared" si="307"/>
        <v>0</v>
      </c>
      <c r="DP174" s="29">
        <f t="shared" si="308"/>
        <v>0</v>
      </c>
      <c r="DQ174" s="29">
        <f t="shared" si="309"/>
        <v>1.600181187065499E-2</v>
      </c>
      <c r="DR174" s="31">
        <f t="shared" si="310"/>
        <v>3.9913030090037678</v>
      </c>
      <c r="DS174" s="29"/>
      <c r="DT174" s="29">
        <f t="shared" si="311"/>
        <v>4.6559656695487599E-3</v>
      </c>
      <c r="DU174" s="29">
        <f t="shared" si="312"/>
        <v>2.5804417857017278E-3</v>
      </c>
      <c r="DV174" s="29">
        <f t="shared" si="313"/>
        <v>1.600181187065499E-2</v>
      </c>
      <c r="DW174" s="31">
        <f t="shared" si="314"/>
        <v>0.10714555844548901</v>
      </c>
      <c r="DX174" s="29">
        <f t="shared" si="315"/>
        <v>5.0356819830634857E-2</v>
      </c>
      <c r="DY174" s="29">
        <f t="shared" si="316"/>
        <v>0.81491090689985435</v>
      </c>
      <c r="DZ174" s="29">
        <f t="shared" si="317"/>
        <v>0.99565150450188367</v>
      </c>
      <c r="EA174" s="29">
        <f t="shared" si="318"/>
        <v>4.2013552695849459</v>
      </c>
      <c r="EB174" s="29">
        <f t="shared" si="319"/>
        <v>3.7298737001614457</v>
      </c>
      <c r="EC174" s="29"/>
      <c r="ED174" s="29"/>
      <c r="EE174" s="29">
        <f t="shared" si="320"/>
        <v>0.43967093416936515</v>
      </c>
      <c r="EF174" s="29">
        <f t="shared" si="321"/>
        <v>0.34994683699456086</v>
      </c>
      <c r="EG174" s="29">
        <f t="shared" si="322"/>
        <v>-0.6347929482038891</v>
      </c>
      <c r="EH174" s="29">
        <f t="shared" si="323"/>
        <v>2.4119198433710398</v>
      </c>
      <c r="EI174" s="29" t="e">
        <f>125.9*1000/8.3144+(#REF!*10^9-10^5)*6.5*(10^-6)/8.3144</f>
        <v>#REF!</v>
      </c>
      <c r="EJ174" s="29">
        <f t="shared" si="324"/>
        <v>9.8509452172488725</v>
      </c>
      <c r="EK174" s="29" t="e">
        <f t="shared" si="325"/>
        <v>#REF!</v>
      </c>
      <c r="EL174" s="29" t="e">
        <f>#REF!</f>
        <v>#REF!</v>
      </c>
      <c r="EM174" s="29" t="e">
        <f>1/(0.000407-0.0000329*#REF!+0.00001202*P174+0.000056662*EA174-0.000306214*BT174-0.0006176*BW174+0.00018946*BT174/(BT174+BR174)+0.00025746*DJ174)</f>
        <v>#REF!</v>
      </c>
      <c r="EN174" s="29"/>
      <c r="EO174" s="29" t="e">
        <f t="shared" si="326"/>
        <v>#REF!</v>
      </c>
      <c r="EP174" s="29" t="e">
        <f>#REF!</f>
        <v>#REF!</v>
      </c>
      <c r="EQ174" s="31" t="e">
        <f t="shared" si="327"/>
        <v>#REF!</v>
      </c>
      <c r="ER174" s="31" t="e">
        <f>2064.1+31.52*DF174-12.28*DM174-289.6*DQ174+1.544*LN(DQ174)-177.24*(DF174-0.17145)^2-371.87*(DF174-0.17145)*(DM174-0.07365)+0.321067*#REF!-343.43*LN(#REF!)</f>
        <v>#REF!</v>
      </c>
      <c r="ES174" s="31" t="e">
        <f t="shared" si="328"/>
        <v>#REF!</v>
      </c>
      <c r="ET174" s="31">
        <f t="shared" si="329"/>
        <v>0.72350257490606718</v>
      </c>
      <c r="EU174" s="31" t="e">
        <f>(5573.8+587.9*#REF!-61*#REF!^2)/(5.3-0.633*LN(ET174)-3.97*EF174+0.06*EG174+24.7*BU174^2+0.081*P174+0.156*#REF!)</f>
        <v>#REF!</v>
      </c>
    </row>
    <row r="175" spans="4:151">
      <c r="D175">
        <v>48.52</v>
      </c>
      <c r="E175">
        <v>1.54</v>
      </c>
      <c r="F175">
        <v>17.72</v>
      </c>
      <c r="G175">
        <v>8.67</v>
      </c>
      <c r="H175">
        <v>0</v>
      </c>
      <c r="I175">
        <v>10.37</v>
      </c>
      <c r="J175">
        <v>9.43</v>
      </c>
      <c r="K175">
        <v>3</v>
      </c>
      <c r="L175">
        <v>0.28000000000000003</v>
      </c>
      <c r="M175" s="30">
        <v>0</v>
      </c>
      <c r="N175">
        <v>7.0000000000000007E-2</v>
      </c>
      <c r="O175">
        <v>0</v>
      </c>
      <c r="P175">
        <v>0</v>
      </c>
      <c r="S175">
        <v>54.6</v>
      </c>
      <c r="T175">
        <v>0.1</v>
      </c>
      <c r="U175">
        <v>6.3</v>
      </c>
      <c r="V175">
        <v>7.7</v>
      </c>
      <c r="W175">
        <v>0.14000000000000001</v>
      </c>
      <c r="X175">
        <v>30.6</v>
      </c>
      <c r="Y175">
        <v>1.37</v>
      </c>
      <c r="Z175">
        <v>7.0000000000000007E-2</v>
      </c>
      <c r="AA175">
        <v>0</v>
      </c>
      <c r="AB175" s="30">
        <v>0</v>
      </c>
      <c r="AC175">
        <v>0.59</v>
      </c>
      <c r="AD175" s="30">
        <v>0</v>
      </c>
      <c r="AF175" s="29">
        <f t="shared" si="225"/>
        <v>0.3152480771833841</v>
      </c>
      <c r="AG175" s="29">
        <f t="shared" si="226"/>
        <v>1.4274092818396311E-2</v>
      </c>
      <c r="AH175" s="7">
        <f t="shared" ca="1" si="227"/>
        <v>13.218280432656197</v>
      </c>
      <c r="AI175" s="29">
        <f t="shared" ca="1" si="228"/>
        <v>1583.6286599759387</v>
      </c>
      <c r="AJ175" s="40" t="e">
        <f t="shared" si="229"/>
        <v>#REF!</v>
      </c>
      <c r="AK175" s="41">
        <f t="shared" ca="1" si="230"/>
        <v>1310.4786599759389</v>
      </c>
      <c r="AL175" s="40">
        <f t="shared" ca="1" si="231"/>
        <v>1322.3452802575007</v>
      </c>
      <c r="AM175" s="94">
        <f t="shared" ca="1" si="232"/>
        <v>1310.4786599759389</v>
      </c>
      <c r="AN175" s="94">
        <f t="shared" ca="1" si="233"/>
        <v>1.3218280432656198</v>
      </c>
      <c r="AO175" s="90">
        <f t="shared" si="234"/>
        <v>1.2851872776523701</v>
      </c>
      <c r="AP175" s="90">
        <f t="shared" si="235"/>
        <v>1.0417424379232507</v>
      </c>
      <c r="AQ175" s="29"/>
      <c r="AR175" s="40" t="e">
        <f t="shared" si="236"/>
        <v>#REF!</v>
      </c>
      <c r="AS175" s="40">
        <f t="shared" ca="1" si="237"/>
        <v>1.3218280432656198</v>
      </c>
      <c r="AT175" s="40">
        <f t="shared" ca="1" si="238"/>
        <v>1.5581943199401633</v>
      </c>
      <c r="AU175" s="64"/>
      <c r="AV175" s="126">
        <f t="shared" si="239"/>
        <v>0.30097398436498779</v>
      </c>
      <c r="AW175" s="29"/>
      <c r="AX175" s="29">
        <f t="shared" si="240"/>
        <v>0.14113917429648731</v>
      </c>
      <c r="AY175" s="29">
        <f t="shared" si="241"/>
        <v>0.46894144221225914</v>
      </c>
      <c r="AZ175" s="29">
        <f t="shared" si="242"/>
        <v>68.072771409597038</v>
      </c>
      <c r="BA175" s="29">
        <f t="shared" si="243"/>
        <v>87.630003514128802</v>
      </c>
      <c r="BB175" s="29">
        <f t="shared" si="244"/>
        <v>0.80753208408852239</v>
      </c>
      <c r="BC175" s="29">
        <f t="shared" si="245"/>
        <v>1.9279208000120184E-2</v>
      </c>
      <c r="BD175" s="29">
        <f t="shared" si="246"/>
        <v>0.34758388011102281</v>
      </c>
      <c r="BE175" s="29">
        <f t="shared" si="247"/>
        <v>0.12067410475681453</v>
      </c>
      <c r="BF175" s="29">
        <f t="shared" si="248"/>
        <v>0</v>
      </c>
      <c r="BG175" s="29">
        <f t="shared" si="249"/>
        <v>0.25729200782048606</v>
      </c>
      <c r="BH175" s="29">
        <f t="shared" si="250"/>
        <v>0.16816043539821746</v>
      </c>
      <c r="BI175" s="29">
        <f t="shared" si="251"/>
        <v>9.6807139203825818E-2</v>
      </c>
      <c r="BJ175" s="29">
        <f t="shared" si="252"/>
        <v>5.9450507452545763E-3</v>
      </c>
      <c r="BK175" s="29">
        <f t="shared" si="253"/>
        <v>0</v>
      </c>
      <c r="BL175" s="29">
        <f t="shared" si="254"/>
        <v>9.210635389103293E-4</v>
      </c>
      <c r="BM175" s="29">
        <f t="shared" si="255"/>
        <v>0</v>
      </c>
      <c r="BN175" s="29">
        <f t="shared" si="256"/>
        <v>1.824194973663174</v>
      </c>
      <c r="BO175" s="29">
        <f t="shared" si="257"/>
        <v>0.44267860384842178</v>
      </c>
      <c r="BP175" s="29">
        <f t="shared" si="258"/>
        <v>1.0568611512729652E-2</v>
      </c>
      <c r="BQ175" s="29">
        <f t="shared" si="259"/>
        <v>0.19054097019741156</v>
      </c>
      <c r="BR175" s="29">
        <f t="shared" si="260"/>
        <v>6.61519774470644E-2</v>
      </c>
      <c r="BS175" s="29">
        <f t="shared" si="261"/>
        <v>0</v>
      </c>
      <c r="BT175" s="29">
        <f t="shared" si="262"/>
        <v>0.14104413811853503</v>
      </c>
      <c r="BU175" s="29">
        <f t="shared" si="263"/>
        <v>9.2183367362609125E-2</v>
      </c>
      <c r="BV175" s="29">
        <f t="shared" si="264"/>
        <v>5.306841680932109E-2</v>
      </c>
      <c r="BW175" s="29">
        <f t="shared" si="265"/>
        <v>3.2589996305692551E-3</v>
      </c>
      <c r="BX175" s="29">
        <f t="shared" si="266"/>
        <v>0</v>
      </c>
      <c r="BY175" s="29">
        <f t="shared" si="267"/>
        <v>5.0491507333820659E-4</v>
      </c>
      <c r="BZ175" s="29">
        <f t="shared" si="268"/>
        <v>0</v>
      </c>
      <c r="CA175" s="29">
        <f t="shared" si="269"/>
        <v>1</v>
      </c>
      <c r="CB175" s="29">
        <f t="shared" si="270"/>
        <v>0.90872324384240144</v>
      </c>
      <c r="CC175" s="29">
        <f t="shared" si="271"/>
        <v>1.2518966233844276E-3</v>
      </c>
      <c r="CD175" s="29">
        <f t="shared" si="272"/>
        <v>6.1788330832377086E-2</v>
      </c>
      <c r="CE175" s="29">
        <f t="shared" si="273"/>
        <v>0.10717308034918938</v>
      </c>
      <c r="CF175" s="29">
        <f t="shared" si="274"/>
        <v>1.9735682819383262E-3</v>
      </c>
      <c r="CG175" s="29">
        <f t="shared" si="275"/>
        <v>0.75922231815881147</v>
      </c>
      <c r="CH175" s="29">
        <f t="shared" si="276"/>
        <v>2.4430519246612721E-2</v>
      </c>
      <c r="CI175" s="29">
        <f t="shared" si="277"/>
        <v>1.1294166240446346E-3</v>
      </c>
      <c r="CJ175" s="29">
        <f t="shared" si="278"/>
        <v>0</v>
      </c>
      <c r="CK175" s="29">
        <f t="shared" si="279"/>
        <v>0</v>
      </c>
      <c r="CL175" s="29">
        <f t="shared" si="280"/>
        <v>3.8816249139792445E-3</v>
      </c>
      <c r="CM175" s="29">
        <f t="shared" si="281"/>
        <v>1.8695739988727389</v>
      </c>
      <c r="CN175" s="29"/>
      <c r="CO175" s="29">
        <f t="shared" si="282"/>
        <v>0.8456375759035053</v>
      </c>
      <c r="CP175" s="29"/>
      <c r="CQ175" s="29">
        <f t="shared" si="283"/>
        <v>1.8174464876848029</v>
      </c>
      <c r="CR175" s="29">
        <f t="shared" si="284"/>
        <v>2.5037932467688552E-3</v>
      </c>
      <c r="CS175" s="29">
        <f t="shared" si="285"/>
        <v>0.18536499249713126</v>
      </c>
      <c r="CT175" s="29">
        <f t="shared" si="286"/>
        <v>0.10717308034918938</v>
      </c>
      <c r="CU175" s="29">
        <f t="shared" si="287"/>
        <v>1.9735682819383262E-3</v>
      </c>
      <c r="CV175" s="29">
        <f t="shared" si="288"/>
        <v>0.75922231815881147</v>
      </c>
      <c r="CW175" s="29">
        <f t="shared" si="289"/>
        <v>2.4430519246612721E-2</v>
      </c>
      <c r="CX175" s="29">
        <f t="shared" si="290"/>
        <v>1.1294166240446346E-3</v>
      </c>
      <c r="CY175" s="29">
        <f t="shared" si="291"/>
        <v>0</v>
      </c>
      <c r="CZ175" s="29">
        <f t="shared" si="292"/>
        <v>0</v>
      </c>
      <c r="DA175" s="29">
        <f t="shared" si="293"/>
        <v>1.1644874741937733E-2</v>
      </c>
      <c r="DB175" s="29">
        <f t="shared" si="294"/>
        <v>2.9108890508312375</v>
      </c>
      <c r="DC175" s="29">
        <f t="shared" si="295"/>
        <v>2.0612259331171114</v>
      </c>
      <c r="DD175" s="29">
        <f t="shared" si="296"/>
        <v>1.8730839162342623</v>
      </c>
      <c r="DE175" s="29">
        <f t="shared" si="297"/>
        <v>2.5804417857017278E-3</v>
      </c>
      <c r="DF175" s="29">
        <f t="shared" si="298"/>
        <v>0.25471941975143048</v>
      </c>
      <c r="DG175" s="29">
        <f t="shared" si="299"/>
        <v>1.8756643580199641</v>
      </c>
      <c r="DH175" s="29">
        <f t="shared" si="300"/>
        <v>0.12691608376573771</v>
      </c>
      <c r="DI175" s="29">
        <f t="shared" si="301"/>
        <v>0.12780333598569277</v>
      </c>
      <c r="DJ175" s="29">
        <f t="shared" si="302"/>
        <v>0.22090793254779303</v>
      </c>
      <c r="DK175" s="29">
        <f t="shared" si="303"/>
        <v>4.0679701235086605E-3</v>
      </c>
      <c r="DL175" s="29">
        <f t="shared" si="304"/>
        <v>1.5649287311902327</v>
      </c>
      <c r="DM175" s="29">
        <f t="shared" si="305"/>
        <v>5.0356819830634857E-2</v>
      </c>
      <c r="DN175" s="29">
        <f t="shared" si="306"/>
        <v>4.6559656695487599E-3</v>
      </c>
      <c r="DO175" s="29">
        <f t="shared" si="307"/>
        <v>0</v>
      </c>
      <c r="DP175" s="29">
        <f t="shared" si="308"/>
        <v>0</v>
      </c>
      <c r="DQ175" s="29">
        <f t="shared" si="309"/>
        <v>1.600181187065499E-2</v>
      </c>
      <c r="DR175" s="31">
        <f t="shared" si="310"/>
        <v>3.9913030090037678</v>
      </c>
      <c r="DS175" s="29"/>
      <c r="DT175" s="29">
        <f t="shared" si="311"/>
        <v>4.6559656695487599E-3</v>
      </c>
      <c r="DU175" s="29">
        <f t="shared" si="312"/>
        <v>2.5804417857017278E-3</v>
      </c>
      <c r="DV175" s="29">
        <f t="shared" si="313"/>
        <v>1.600181187065499E-2</v>
      </c>
      <c r="DW175" s="31">
        <f t="shared" si="314"/>
        <v>0.10714555844548901</v>
      </c>
      <c r="DX175" s="29">
        <f t="shared" si="315"/>
        <v>5.0356819830634857E-2</v>
      </c>
      <c r="DY175" s="29">
        <f t="shared" si="316"/>
        <v>0.81491090689985435</v>
      </c>
      <c r="DZ175" s="29">
        <f t="shared" si="317"/>
        <v>0.99565150450188367</v>
      </c>
      <c r="EA175" s="29">
        <f t="shared" si="318"/>
        <v>4.5733250865863715</v>
      </c>
      <c r="EB175" s="29">
        <f t="shared" si="319"/>
        <v>3.4712098595998442</v>
      </c>
      <c r="EC175" s="29"/>
      <c r="ED175" s="29"/>
      <c r="EE175" s="29">
        <f t="shared" si="320"/>
        <v>0.44267860384842178</v>
      </c>
      <c r="EF175" s="29">
        <f t="shared" si="321"/>
        <v>0.29937948292820854</v>
      </c>
      <c r="EG175" s="29">
        <f t="shared" si="322"/>
        <v>-0.81423590752539798</v>
      </c>
      <c r="EH175" s="29">
        <f t="shared" si="323"/>
        <v>3.0256399824346194</v>
      </c>
      <c r="EI175" s="29" t="e">
        <f>125.9*1000/8.3144+(#REF!*10^9-10^5)*6.5*(10^-6)/8.3144</f>
        <v>#REF!</v>
      </c>
      <c r="EJ175" s="29">
        <f t="shared" si="324"/>
        <v>10.171648739303063</v>
      </c>
      <c r="EK175" s="29" t="e">
        <f t="shared" si="325"/>
        <v>#REF!</v>
      </c>
      <c r="EL175" s="29" t="e">
        <f>#REF!</f>
        <v>#REF!</v>
      </c>
      <c r="EM175" s="29" t="e">
        <f>1/(0.000407-0.0000329*#REF!+0.00001202*P175+0.000056662*EA175-0.000306214*BT175-0.0006176*BW175+0.00018946*BT175/(BT175+BR175)+0.00025746*DJ175)</f>
        <v>#REF!</v>
      </c>
      <c r="EN175" s="29"/>
      <c r="EO175" s="29" t="e">
        <f t="shared" si="326"/>
        <v>#REF!</v>
      </c>
      <c r="EP175" s="29" t="e">
        <f>#REF!</f>
        <v>#REF!</v>
      </c>
      <c r="EQ175" s="31" t="e">
        <f t="shared" si="327"/>
        <v>#REF!</v>
      </c>
      <c r="ER175" s="31" t="e">
        <f>2064.1+31.52*DF175-12.28*DM175-289.6*DQ175+1.544*LN(DQ175)-177.24*(DF175-0.17145)^2-371.87*(DF175-0.17145)*(DM175-0.07365)+0.321067*#REF!-343.43*LN(#REF!)</f>
        <v>#REF!</v>
      </c>
      <c r="ES175" s="31" t="e">
        <f t="shared" si="328"/>
        <v>#REF!</v>
      </c>
      <c r="ET175" s="31">
        <f t="shared" si="329"/>
        <v>0.68072771409597055</v>
      </c>
      <c r="EU175" s="31" t="e">
        <f>(5573.8+587.9*#REF!-61*#REF!^2)/(5.3-0.633*LN(ET175)-3.97*EF175+0.06*EG175+24.7*BU175^2+0.081*P175+0.156*#REF!)</f>
        <v>#REF!</v>
      </c>
    </row>
    <row r="176" spans="4:151">
      <c r="D176">
        <v>49.09</v>
      </c>
      <c r="E176">
        <v>2.1800000000000002</v>
      </c>
      <c r="F176">
        <v>19.3</v>
      </c>
      <c r="G176">
        <v>8.24</v>
      </c>
      <c r="H176">
        <v>0</v>
      </c>
      <c r="I176">
        <v>7.29</v>
      </c>
      <c r="J176">
        <v>5.95</v>
      </c>
      <c r="K176">
        <v>7.04</v>
      </c>
      <c r="L176">
        <v>0.88</v>
      </c>
      <c r="M176" s="30">
        <v>0</v>
      </c>
      <c r="N176">
        <v>0.03</v>
      </c>
      <c r="O176">
        <v>0</v>
      </c>
      <c r="P176">
        <v>0</v>
      </c>
      <c r="S176">
        <v>54.6</v>
      </c>
      <c r="T176">
        <v>0.1</v>
      </c>
      <c r="U176">
        <v>6.3</v>
      </c>
      <c r="V176">
        <v>7.7</v>
      </c>
      <c r="W176">
        <v>0.14000000000000001</v>
      </c>
      <c r="X176">
        <v>30.6</v>
      </c>
      <c r="Y176">
        <v>1.37</v>
      </c>
      <c r="Z176">
        <v>7.0000000000000007E-2</v>
      </c>
      <c r="AA176">
        <v>0</v>
      </c>
      <c r="AB176" s="30">
        <v>0</v>
      </c>
      <c r="AC176">
        <v>0.59</v>
      </c>
      <c r="AD176" s="30">
        <v>0</v>
      </c>
      <c r="AF176" s="29">
        <f t="shared" si="225"/>
        <v>0.31747231002899279</v>
      </c>
      <c r="AG176" s="29">
        <f t="shared" si="226"/>
        <v>9.4849523050123619E-2</v>
      </c>
      <c r="AH176" s="7" t="str">
        <f t="shared" si="227"/>
        <v/>
      </c>
      <c r="AI176" s="29" t="str">
        <f t="shared" si="228"/>
        <v/>
      </c>
      <c r="AJ176" s="40" t="e">
        <f t="shared" si="229"/>
        <v>#REF!</v>
      </c>
      <c r="AK176" s="41">
        <f t="shared" ca="1" si="230"/>
        <v>1262.3770439928667</v>
      </c>
      <c r="AL176" s="40">
        <f t="shared" ca="1" si="231"/>
        <v>1250.729268155987</v>
      </c>
      <c r="AM176" s="94">
        <f t="shared" ca="1" si="232"/>
        <v>1262.3770439928667</v>
      </c>
      <c r="AN176" s="94">
        <f t="shared" ca="1" si="233"/>
        <v>1.3107658984879464</v>
      </c>
      <c r="AO176" s="90">
        <f t="shared" si="234"/>
        <v>1.3842724559585491</v>
      </c>
      <c r="AP176" s="90">
        <f t="shared" si="235"/>
        <v>0.94915751295336792</v>
      </c>
      <c r="AQ176" s="29"/>
      <c r="AR176" s="40" t="e">
        <f t="shared" si="236"/>
        <v>#REF!</v>
      </c>
      <c r="AS176" s="40">
        <f t="shared" ca="1" si="237"/>
        <v>1.3107658984879464</v>
      </c>
      <c r="AT176" s="40">
        <f t="shared" ca="1" si="238"/>
        <v>1.2983101679939648</v>
      </c>
      <c r="AU176" s="64"/>
      <c r="AV176" s="126">
        <f t="shared" si="239"/>
        <v>0.22262278697886917</v>
      </c>
      <c r="AW176" s="29"/>
      <c r="AX176" s="29">
        <f t="shared" si="240"/>
        <v>0.14113917429648731</v>
      </c>
      <c r="AY176" s="29">
        <f t="shared" si="241"/>
        <v>0.63398350282032856</v>
      </c>
      <c r="AZ176" s="29">
        <f t="shared" si="242"/>
        <v>61.196346010682532</v>
      </c>
      <c r="BA176" s="29">
        <f t="shared" si="243"/>
        <v>87.630003514128802</v>
      </c>
      <c r="BB176" s="29">
        <f t="shared" si="244"/>
        <v>0.81701875531544854</v>
      </c>
      <c r="BC176" s="29">
        <f t="shared" si="245"/>
        <v>2.7291346389780521E-2</v>
      </c>
      <c r="BD176" s="29">
        <f t="shared" si="246"/>
        <v>0.37857612224281834</v>
      </c>
      <c r="BE176" s="29">
        <f t="shared" si="247"/>
        <v>0.11468911455549617</v>
      </c>
      <c r="BF176" s="29">
        <f t="shared" si="248"/>
        <v>0</v>
      </c>
      <c r="BG176" s="29">
        <f t="shared" si="249"/>
        <v>0.18087355226724625</v>
      </c>
      <c r="BH176" s="29">
        <f t="shared" si="250"/>
        <v>0.10610335001266108</v>
      </c>
      <c r="BI176" s="29">
        <f t="shared" si="251"/>
        <v>0.2271740866649779</v>
      </c>
      <c r="BJ176" s="29">
        <f t="shared" si="252"/>
        <v>1.8684445199371524E-2</v>
      </c>
      <c r="BK176" s="29">
        <f t="shared" si="253"/>
        <v>0</v>
      </c>
      <c r="BL176" s="29">
        <f t="shared" si="254"/>
        <v>3.9474151667585536E-4</v>
      </c>
      <c r="BM176" s="29">
        <f t="shared" si="255"/>
        <v>0</v>
      </c>
      <c r="BN176" s="29">
        <f t="shared" si="256"/>
        <v>1.8708055141644762</v>
      </c>
      <c r="BO176" s="29">
        <f t="shared" si="257"/>
        <v>0.43672030530674311</v>
      </c>
      <c r="BP176" s="29">
        <f t="shared" si="258"/>
        <v>1.458801900205493E-2</v>
      </c>
      <c r="BQ176" s="29">
        <f t="shared" si="259"/>
        <v>0.20235995638055135</v>
      </c>
      <c r="BR176" s="29">
        <f t="shared" si="260"/>
        <v>6.1304669933431151E-2</v>
      </c>
      <c r="BS176" s="29">
        <f t="shared" si="261"/>
        <v>0</v>
      </c>
      <c r="BT176" s="29">
        <f t="shared" si="262"/>
        <v>9.6682178290471044E-2</v>
      </c>
      <c r="BU176" s="29">
        <f t="shared" si="263"/>
        <v>5.6715328883370372E-2</v>
      </c>
      <c r="BV176" s="29">
        <f t="shared" si="264"/>
        <v>0.12143116157450312</v>
      </c>
      <c r="BW176" s="29">
        <f t="shared" si="265"/>
        <v>9.987379798651181E-3</v>
      </c>
      <c r="BX176" s="29">
        <f t="shared" si="266"/>
        <v>0</v>
      </c>
      <c r="BY176" s="29">
        <f t="shared" si="267"/>
        <v>2.1100083022374005E-4</v>
      </c>
      <c r="BZ176" s="29">
        <f t="shared" si="268"/>
        <v>0</v>
      </c>
      <c r="CA176" s="29">
        <f t="shared" si="269"/>
        <v>1.0000000000000002</v>
      </c>
      <c r="CB176" s="29">
        <f t="shared" si="270"/>
        <v>0.90872324384240144</v>
      </c>
      <c r="CC176" s="29">
        <f t="shared" si="271"/>
        <v>1.2518966233844276E-3</v>
      </c>
      <c r="CD176" s="29">
        <f t="shared" si="272"/>
        <v>6.1788330832377086E-2</v>
      </c>
      <c r="CE176" s="29">
        <f t="shared" si="273"/>
        <v>0.10717308034918938</v>
      </c>
      <c r="CF176" s="29">
        <f t="shared" si="274"/>
        <v>1.9735682819383262E-3</v>
      </c>
      <c r="CG176" s="29">
        <f t="shared" si="275"/>
        <v>0.75922231815881147</v>
      </c>
      <c r="CH176" s="29">
        <f t="shared" si="276"/>
        <v>2.4430519246612721E-2</v>
      </c>
      <c r="CI176" s="29">
        <f t="shared" si="277"/>
        <v>1.1294166240446346E-3</v>
      </c>
      <c r="CJ176" s="29">
        <f t="shared" si="278"/>
        <v>0</v>
      </c>
      <c r="CK176" s="29">
        <f t="shared" si="279"/>
        <v>0</v>
      </c>
      <c r="CL176" s="29">
        <f t="shared" si="280"/>
        <v>3.8816249139792445E-3</v>
      </c>
      <c r="CM176" s="29">
        <f t="shared" si="281"/>
        <v>1.8695739988727389</v>
      </c>
      <c r="CN176" s="29"/>
      <c r="CO176" s="29">
        <f t="shared" si="282"/>
        <v>0.8456375759035053</v>
      </c>
      <c r="CP176" s="29"/>
      <c r="CQ176" s="29">
        <f t="shared" si="283"/>
        <v>1.8174464876848029</v>
      </c>
      <c r="CR176" s="29">
        <f t="shared" si="284"/>
        <v>2.5037932467688552E-3</v>
      </c>
      <c r="CS176" s="29">
        <f t="shared" si="285"/>
        <v>0.18536499249713126</v>
      </c>
      <c r="CT176" s="29">
        <f t="shared" si="286"/>
        <v>0.10717308034918938</v>
      </c>
      <c r="CU176" s="29">
        <f t="shared" si="287"/>
        <v>1.9735682819383262E-3</v>
      </c>
      <c r="CV176" s="29">
        <f t="shared" si="288"/>
        <v>0.75922231815881147</v>
      </c>
      <c r="CW176" s="29">
        <f t="shared" si="289"/>
        <v>2.4430519246612721E-2</v>
      </c>
      <c r="CX176" s="29">
        <f t="shared" si="290"/>
        <v>1.1294166240446346E-3</v>
      </c>
      <c r="CY176" s="29">
        <f t="shared" si="291"/>
        <v>0</v>
      </c>
      <c r="CZ176" s="29">
        <f t="shared" si="292"/>
        <v>0</v>
      </c>
      <c r="DA176" s="29">
        <f t="shared" si="293"/>
        <v>1.1644874741937733E-2</v>
      </c>
      <c r="DB176" s="29">
        <f t="shared" si="294"/>
        <v>2.9108890508312375</v>
      </c>
      <c r="DC176" s="29">
        <f t="shared" si="295"/>
        <v>2.0612259331171114</v>
      </c>
      <c r="DD176" s="29">
        <f t="shared" si="296"/>
        <v>1.8730839162342623</v>
      </c>
      <c r="DE176" s="29">
        <f t="shared" si="297"/>
        <v>2.5804417857017278E-3</v>
      </c>
      <c r="DF176" s="29">
        <f t="shared" si="298"/>
        <v>0.25471941975143048</v>
      </c>
      <c r="DG176" s="29">
        <f t="shared" si="299"/>
        <v>1.8756643580199641</v>
      </c>
      <c r="DH176" s="29">
        <f t="shared" si="300"/>
        <v>0.12691608376573771</v>
      </c>
      <c r="DI176" s="29">
        <f t="shared" si="301"/>
        <v>0.12780333598569277</v>
      </c>
      <c r="DJ176" s="29">
        <f t="shared" si="302"/>
        <v>0.22090793254779303</v>
      </c>
      <c r="DK176" s="29">
        <f t="shared" si="303"/>
        <v>4.0679701235086605E-3</v>
      </c>
      <c r="DL176" s="29">
        <f t="shared" si="304"/>
        <v>1.5649287311902327</v>
      </c>
      <c r="DM176" s="29">
        <f t="shared" si="305"/>
        <v>5.0356819830634857E-2</v>
      </c>
      <c r="DN176" s="29">
        <f t="shared" si="306"/>
        <v>4.6559656695487599E-3</v>
      </c>
      <c r="DO176" s="29">
        <f t="shared" si="307"/>
        <v>0</v>
      </c>
      <c r="DP176" s="29">
        <f t="shared" si="308"/>
        <v>0</v>
      </c>
      <c r="DQ176" s="29">
        <f t="shared" si="309"/>
        <v>1.600181187065499E-2</v>
      </c>
      <c r="DR176" s="31">
        <f t="shared" si="310"/>
        <v>3.9913030090037678</v>
      </c>
      <c r="DS176" s="29"/>
      <c r="DT176" s="29">
        <f t="shared" si="311"/>
        <v>4.6559656695487599E-3</v>
      </c>
      <c r="DU176" s="29">
        <f t="shared" si="312"/>
        <v>2.5804417857017278E-3</v>
      </c>
      <c r="DV176" s="29">
        <f t="shared" si="313"/>
        <v>1.600181187065499E-2</v>
      </c>
      <c r="DW176" s="31">
        <f t="shared" si="314"/>
        <v>0.10714555844548901</v>
      </c>
      <c r="DX176" s="29">
        <f t="shared" si="315"/>
        <v>5.0356819830634857E-2</v>
      </c>
      <c r="DY176" s="29">
        <f t="shared" si="316"/>
        <v>0.81491090689985435</v>
      </c>
      <c r="DZ176" s="29">
        <f t="shared" si="317"/>
        <v>0.99565150450188367</v>
      </c>
      <c r="EA176" s="29">
        <f t="shared" si="318"/>
        <v>5.1427351334508842</v>
      </c>
      <c r="EB176" s="29">
        <f t="shared" si="319"/>
        <v>3.63555321148473</v>
      </c>
      <c r="EC176" s="29"/>
      <c r="ED176" s="29"/>
      <c r="EE176" s="29">
        <f t="shared" si="320"/>
        <v>0.43672030530674311</v>
      </c>
      <c r="EF176" s="29">
        <f t="shared" si="321"/>
        <v>0.21470217710727257</v>
      </c>
      <c r="EG176" s="29">
        <f t="shared" si="322"/>
        <v>-0.89421079063030506</v>
      </c>
      <c r="EH176" s="29">
        <f t="shared" si="323"/>
        <v>4.2508668124116804</v>
      </c>
      <c r="EI176" s="29" t="e">
        <f>125.9*1000/8.3144+(#REF!*10^9-10^5)*6.5*(10^-6)/8.3144</f>
        <v>#REF!</v>
      </c>
      <c r="EJ176" s="29">
        <f t="shared" si="324"/>
        <v>10.266703996755197</v>
      </c>
      <c r="EK176" s="29" t="e">
        <f t="shared" si="325"/>
        <v>#REF!</v>
      </c>
      <c r="EL176" s="29" t="e">
        <f>#REF!</f>
        <v>#REF!</v>
      </c>
      <c r="EM176" s="29" t="e">
        <f>1/(0.000407-0.0000329*#REF!+0.00001202*P176+0.000056662*EA176-0.000306214*BT176-0.0006176*BW176+0.00018946*BT176/(BT176+BR176)+0.00025746*DJ176)</f>
        <v>#REF!</v>
      </c>
      <c r="EN176" s="29"/>
      <c r="EO176" s="29" t="e">
        <f t="shared" si="326"/>
        <v>#REF!</v>
      </c>
      <c r="EP176" s="29" t="e">
        <f>#REF!</f>
        <v>#REF!</v>
      </c>
      <c r="EQ176" s="31" t="e">
        <f t="shared" si="327"/>
        <v>#REF!</v>
      </c>
      <c r="ER176" s="31" t="e">
        <f>2064.1+31.52*DF176-12.28*DM176-289.6*DQ176+1.544*LN(DQ176)-177.24*(DF176-0.17145)^2-371.87*(DF176-0.17145)*(DM176-0.07365)+0.321067*#REF!-343.43*LN(#REF!)</f>
        <v>#REF!</v>
      </c>
      <c r="ES176" s="31" t="e">
        <f t="shared" si="328"/>
        <v>#REF!</v>
      </c>
      <c r="ET176" s="31">
        <f t="shared" si="329"/>
        <v>0.61196346010682534</v>
      </c>
      <c r="EU176" s="31" t="e">
        <f>(5573.8+587.9*#REF!-61*#REF!^2)/(5.3-0.633*LN(ET176)-3.97*EF176+0.06*EG176+24.7*BU176^2+0.081*P176+0.156*#REF!)</f>
        <v>#REF!</v>
      </c>
    </row>
    <row r="177" spans="4:151">
      <c r="D177">
        <v>48.5</v>
      </c>
      <c r="E177">
        <v>1.72</v>
      </c>
      <c r="F177">
        <v>10.93</v>
      </c>
      <c r="G177">
        <v>11.78</v>
      </c>
      <c r="H177">
        <v>0.09</v>
      </c>
      <c r="I177">
        <v>16.059999999999999</v>
      </c>
      <c r="J177">
        <v>8.5500000000000007</v>
      </c>
      <c r="K177">
        <v>1.59</v>
      </c>
      <c r="L177">
        <v>0.22</v>
      </c>
      <c r="M177" s="30">
        <v>0</v>
      </c>
      <c r="N177">
        <v>0.01</v>
      </c>
      <c r="O177">
        <v>0.23</v>
      </c>
      <c r="P177">
        <v>0</v>
      </c>
      <c r="S177">
        <v>54.6</v>
      </c>
      <c r="T177">
        <v>0.1</v>
      </c>
      <c r="U177">
        <v>6.3</v>
      </c>
      <c r="V177">
        <v>7.7</v>
      </c>
      <c r="W177">
        <v>0.14000000000000001</v>
      </c>
      <c r="X177">
        <v>30.6</v>
      </c>
      <c r="Y177">
        <v>1.37</v>
      </c>
      <c r="Z177">
        <v>7.0000000000000007E-2</v>
      </c>
      <c r="AA177">
        <v>0</v>
      </c>
      <c r="AB177" s="30">
        <v>0</v>
      </c>
      <c r="AC177">
        <v>0.59</v>
      </c>
      <c r="AD177" s="30">
        <v>0</v>
      </c>
      <c r="AF177" s="29">
        <f t="shared" si="225"/>
        <v>0.31481201105974066</v>
      </c>
      <c r="AG177" s="29">
        <f t="shared" si="226"/>
        <v>2.8247567044279609E-2</v>
      </c>
      <c r="AH177" s="7">
        <f t="shared" ca="1" si="227"/>
        <v>24.509901210011506</v>
      </c>
      <c r="AI177" s="29">
        <f t="shared" ca="1" si="228"/>
        <v>1784.30895006635</v>
      </c>
      <c r="AJ177" s="40" t="e">
        <f t="shared" si="229"/>
        <v>#REF!</v>
      </c>
      <c r="AK177" s="41">
        <f t="shared" ca="1" si="230"/>
        <v>1511.1589500663501</v>
      </c>
      <c r="AL177" s="40">
        <f t="shared" ca="1" si="231"/>
        <v>1484.1850051717483</v>
      </c>
      <c r="AM177" s="94">
        <f t="shared" ca="1" si="232"/>
        <v>1511.1589500663501</v>
      </c>
      <c r="AN177" s="94">
        <f t="shared" ca="1" si="233"/>
        <v>2.4509901210011504</v>
      </c>
      <c r="AO177" s="90">
        <f t="shared" si="234"/>
        <v>2.6197627255260754</v>
      </c>
      <c r="AP177" s="90">
        <f t="shared" si="235"/>
        <v>1.7443132662397072</v>
      </c>
      <c r="AQ177" s="29"/>
      <c r="AR177" s="40" t="e">
        <f t="shared" si="236"/>
        <v>#REF!</v>
      </c>
      <c r="AS177" s="40">
        <f t="shared" ca="1" si="237"/>
        <v>2.4509901210011504</v>
      </c>
      <c r="AT177" s="40">
        <f t="shared" ca="1" si="238"/>
        <v>3.1071168802342308</v>
      </c>
      <c r="AU177" s="64"/>
      <c r="AV177" s="126">
        <f t="shared" si="239"/>
        <v>0.34305957810402027</v>
      </c>
      <c r="AW177" s="29"/>
      <c r="AX177" s="29">
        <f t="shared" si="240"/>
        <v>0.14113917429648731</v>
      </c>
      <c r="AY177" s="29">
        <f t="shared" si="241"/>
        <v>0.41141301192206337</v>
      </c>
      <c r="AZ177" s="29">
        <f t="shared" si="242"/>
        <v>70.847693851391796</v>
      </c>
      <c r="BA177" s="29">
        <f t="shared" si="243"/>
        <v>87.630003514128802</v>
      </c>
      <c r="BB177" s="29">
        <f t="shared" si="244"/>
        <v>0.80719921843143716</v>
      </c>
      <c r="BC177" s="29">
        <f t="shared" si="245"/>
        <v>2.1532621922212152E-2</v>
      </c>
      <c r="BD177" s="29">
        <f t="shared" si="246"/>
        <v>0.21439570031678779</v>
      </c>
      <c r="BE177" s="29">
        <f t="shared" si="247"/>
        <v>0.16396089435239622</v>
      </c>
      <c r="BF177" s="29">
        <f t="shared" si="248"/>
        <v>1.2687224669603525E-3</v>
      </c>
      <c r="BG177" s="29">
        <f t="shared" si="249"/>
        <v>0.39846766109903631</v>
      </c>
      <c r="BH177" s="29">
        <f t="shared" si="250"/>
        <v>0.15246783909382391</v>
      </c>
      <c r="BI177" s="29">
        <f t="shared" si="251"/>
        <v>5.1307783778027687E-2</v>
      </c>
      <c r="BJ177" s="29">
        <f t="shared" si="252"/>
        <v>4.6711112998428809E-3</v>
      </c>
      <c r="BK177" s="29">
        <f t="shared" si="253"/>
        <v>0</v>
      </c>
      <c r="BL177" s="29">
        <f t="shared" si="254"/>
        <v>1.3158050555861847E-4</v>
      </c>
      <c r="BM177" s="29">
        <f t="shared" si="255"/>
        <v>3.2408744724772257E-3</v>
      </c>
      <c r="BN177" s="29">
        <f t="shared" si="256"/>
        <v>1.8186440077385602</v>
      </c>
      <c r="BO177" s="29">
        <f t="shared" si="257"/>
        <v>0.44384674240626665</v>
      </c>
      <c r="BP177" s="29">
        <f t="shared" si="258"/>
        <v>1.1839932296033816E-2</v>
      </c>
      <c r="BQ177" s="29">
        <f t="shared" si="259"/>
        <v>0.11788766762736796</v>
      </c>
      <c r="BR177" s="29">
        <f t="shared" si="260"/>
        <v>9.0155573963195595E-2</v>
      </c>
      <c r="BS177" s="29">
        <f t="shared" si="261"/>
        <v>6.976200188501862E-4</v>
      </c>
      <c r="BT177" s="29">
        <f t="shared" si="262"/>
        <v>0.21910151706629008</v>
      </c>
      <c r="BU177" s="29">
        <f t="shared" si="263"/>
        <v>8.3836000033571154E-2</v>
      </c>
      <c r="BV177" s="29">
        <f t="shared" si="264"/>
        <v>2.8212109439619069E-2</v>
      </c>
      <c r="BW177" s="29">
        <f t="shared" si="265"/>
        <v>2.5684583018813533E-3</v>
      </c>
      <c r="BX177" s="29">
        <f t="shared" si="266"/>
        <v>0</v>
      </c>
      <c r="BY177" s="29">
        <f t="shared" si="267"/>
        <v>7.2350886154039373E-5</v>
      </c>
      <c r="BZ177" s="29">
        <f t="shared" si="268"/>
        <v>1.7820279607701644E-3</v>
      </c>
      <c r="CA177" s="29">
        <f t="shared" si="269"/>
        <v>1.0000000000000002</v>
      </c>
      <c r="CB177" s="29">
        <f t="shared" si="270"/>
        <v>0.90872324384240144</v>
      </c>
      <c r="CC177" s="29">
        <f t="shared" si="271"/>
        <v>1.2518966233844276E-3</v>
      </c>
      <c r="CD177" s="29">
        <f t="shared" si="272"/>
        <v>6.1788330832377086E-2</v>
      </c>
      <c r="CE177" s="29">
        <f t="shared" si="273"/>
        <v>0.10717308034918938</v>
      </c>
      <c r="CF177" s="29">
        <f t="shared" si="274"/>
        <v>1.9735682819383262E-3</v>
      </c>
      <c r="CG177" s="29">
        <f t="shared" si="275"/>
        <v>0.75922231815881147</v>
      </c>
      <c r="CH177" s="29">
        <f t="shared" si="276"/>
        <v>2.4430519246612721E-2</v>
      </c>
      <c r="CI177" s="29">
        <f t="shared" si="277"/>
        <v>1.1294166240446346E-3</v>
      </c>
      <c r="CJ177" s="29">
        <f t="shared" si="278"/>
        <v>0</v>
      </c>
      <c r="CK177" s="29">
        <f t="shared" si="279"/>
        <v>0</v>
      </c>
      <c r="CL177" s="29">
        <f t="shared" si="280"/>
        <v>3.8816249139792445E-3</v>
      </c>
      <c r="CM177" s="29">
        <f t="shared" si="281"/>
        <v>1.8695739988727389</v>
      </c>
      <c r="CN177" s="29"/>
      <c r="CO177" s="29">
        <f t="shared" si="282"/>
        <v>0.8456375759035053</v>
      </c>
      <c r="CP177" s="29"/>
      <c r="CQ177" s="29">
        <f t="shared" si="283"/>
        <v>1.8174464876848029</v>
      </c>
      <c r="CR177" s="29">
        <f t="shared" si="284"/>
        <v>2.5037932467688552E-3</v>
      </c>
      <c r="CS177" s="29">
        <f t="shared" si="285"/>
        <v>0.18536499249713126</v>
      </c>
      <c r="CT177" s="29">
        <f t="shared" si="286"/>
        <v>0.10717308034918938</v>
      </c>
      <c r="CU177" s="29">
        <f t="shared" si="287"/>
        <v>1.9735682819383262E-3</v>
      </c>
      <c r="CV177" s="29">
        <f t="shared" si="288"/>
        <v>0.75922231815881147</v>
      </c>
      <c r="CW177" s="29">
        <f t="shared" si="289"/>
        <v>2.4430519246612721E-2</v>
      </c>
      <c r="CX177" s="29">
        <f t="shared" si="290"/>
        <v>1.1294166240446346E-3</v>
      </c>
      <c r="CY177" s="29">
        <f t="shared" si="291"/>
        <v>0</v>
      </c>
      <c r="CZ177" s="29">
        <f t="shared" si="292"/>
        <v>0</v>
      </c>
      <c r="DA177" s="29">
        <f t="shared" si="293"/>
        <v>1.1644874741937733E-2</v>
      </c>
      <c r="DB177" s="29">
        <f t="shared" si="294"/>
        <v>2.9108890508312375</v>
      </c>
      <c r="DC177" s="29">
        <f t="shared" si="295"/>
        <v>2.0612259331171114</v>
      </c>
      <c r="DD177" s="29">
        <f t="shared" si="296"/>
        <v>1.8730839162342623</v>
      </c>
      <c r="DE177" s="29">
        <f t="shared" si="297"/>
        <v>2.5804417857017278E-3</v>
      </c>
      <c r="DF177" s="29">
        <f t="shared" si="298"/>
        <v>0.25471941975143048</v>
      </c>
      <c r="DG177" s="29">
        <f t="shared" si="299"/>
        <v>1.8756643580199641</v>
      </c>
      <c r="DH177" s="29">
        <f t="shared" si="300"/>
        <v>0.12691608376573771</v>
      </c>
      <c r="DI177" s="29">
        <f t="shared" si="301"/>
        <v>0.12780333598569277</v>
      </c>
      <c r="DJ177" s="29">
        <f t="shared" si="302"/>
        <v>0.22090793254779303</v>
      </c>
      <c r="DK177" s="29">
        <f t="shared" si="303"/>
        <v>4.0679701235086605E-3</v>
      </c>
      <c r="DL177" s="29">
        <f t="shared" si="304"/>
        <v>1.5649287311902327</v>
      </c>
      <c r="DM177" s="29">
        <f t="shared" si="305"/>
        <v>5.0356819830634857E-2</v>
      </c>
      <c r="DN177" s="29">
        <f t="shared" si="306"/>
        <v>4.6559656695487599E-3</v>
      </c>
      <c r="DO177" s="29">
        <f t="shared" si="307"/>
        <v>0</v>
      </c>
      <c r="DP177" s="29">
        <f t="shared" si="308"/>
        <v>0</v>
      </c>
      <c r="DQ177" s="29">
        <f t="shared" si="309"/>
        <v>1.600181187065499E-2</v>
      </c>
      <c r="DR177" s="31">
        <f t="shared" si="310"/>
        <v>3.9913030090037678</v>
      </c>
      <c r="DS177" s="29"/>
      <c r="DT177" s="29">
        <f t="shared" si="311"/>
        <v>4.6559656695487599E-3</v>
      </c>
      <c r="DU177" s="29">
        <f t="shared" si="312"/>
        <v>2.5804417857017278E-3</v>
      </c>
      <c r="DV177" s="29">
        <f t="shared" si="313"/>
        <v>1.600181187065499E-2</v>
      </c>
      <c r="DW177" s="31">
        <f t="shared" si="314"/>
        <v>0.10714555844548901</v>
      </c>
      <c r="DX177" s="29">
        <f t="shared" si="315"/>
        <v>5.0356819830634857E-2</v>
      </c>
      <c r="DY177" s="29">
        <f t="shared" si="316"/>
        <v>0.81491090689985435</v>
      </c>
      <c r="DZ177" s="29">
        <f t="shared" si="317"/>
        <v>0.99565150450188367</v>
      </c>
      <c r="EA177" s="29">
        <f t="shared" si="318"/>
        <v>3.7625335845262904</v>
      </c>
      <c r="EB177" s="29">
        <f t="shared" si="319"/>
        <v>4.0260841811713233</v>
      </c>
      <c r="EC177" s="29"/>
      <c r="ED177" s="29"/>
      <c r="EE177" s="29">
        <f t="shared" si="320"/>
        <v>0.44384674240626665</v>
      </c>
      <c r="EF177" s="29">
        <f t="shared" si="321"/>
        <v>0.39379071108190705</v>
      </c>
      <c r="EG177" s="29">
        <f t="shared" si="322"/>
        <v>-0.52239962298882758</v>
      </c>
      <c r="EH177" s="29">
        <f t="shared" si="323"/>
        <v>1.9898873653444311</v>
      </c>
      <c r="EI177" s="29" t="e">
        <f>125.9*1000/8.3144+(#REF!*10^9-10^5)*6.5*(10^-6)/8.3144</f>
        <v>#REF!</v>
      </c>
      <c r="EJ177" s="29">
        <f t="shared" si="324"/>
        <v>9.5899385326328908</v>
      </c>
      <c r="EK177" s="29" t="e">
        <f t="shared" si="325"/>
        <v>#REF!</v>
      </c>
      <c r="EL177" s="29" t="e">
        <f>#REF!</f>
        <v>#REF!</v>
      </c>
      <c r="EM177" s="29" t="e">
        <f>1/(0.000407-0.0000329*#REF!+0.00001202*P177+0.000056662*EA177-0.000306214*BT177-0.0006176*BW177+0.00018946*BT177/(BT177+BR177)+0.00025746*DJ177)</f>
        <v>#REF!</v>
      </c>
      <c r="EN177" s="29"/>
      <c r="EO177" s="29" t="e">
        <f t="shared" si="326"/>
        <v>#REF!</v>
      </c>
      <c r="EP177" s="29" t="e">
        <f>#REF!</f>
        <v>#REF!</v>
      </c>
      <c r="EQ177" s="31" t="e">
        <f t="shared" si="327"/>
        <v>#REF!</v>
      </c>
      <c r="ER177" s="31" t="e">
        <f>2064.1+31.52*DF177-12.28*DM177-289.6*DQ177+1.544*LN(DQ177)-177.24*(DF177-0.17145)^2-371.87*(DF177-0.17145)*(DM177-0.07365)+0.321067*#REF!-343.43*LN(#REF!)</f>
        <v>#REF!</v>
      </c>
      <c r="ES177" s="31" t="e">
        <f t="shared" si="328"/>
        <v>#REF!</v>
      </c>
      <c r="ET177" s="31">
        <f t="shared" si="329"/>
        <v>0.70847693851391802</v>
      </c>
      <c r="EU177" s="31" t="e">
        <f>(5573.8+587.9*#REF!-61*#REF!^2)/(5.3-0.633*LN(ET177)-3.97*EF177+0.06*EG177+24.7*BU177^2+0.081*P177+0.156*#REF!)</f>
        <v>#REF!</v>
      </c>
    </row>
    <row r="178" spans="4:151">
      <c r="D178">
        <v>45.3</v>
      </c>
      <c r="E178">
        <v>3.6</v>
      </c>
      <c r="F178">
        <v>14.48</v>
      </c>
      <c r="G178">
        <v>13.8</v>
      </c>
      <c r="H178">
        <v>0.15</v>
      </c>
      <c r="I178">
        <v>9.8000000000000007</v>
      </c>
      <c r="J178">
        <v>9</v>
      </c>
      <c r="K178">
        <v>2.8</v>
      </c>
      <c r="L178">
        <v>0.59</v>
      </c>
      <c r="M178" s="30">
        <v>0</v>
      </c>
      <c r="N178">
        <v>0</v>
      </c>
      <c r="O178">
        <v>0.48</v>
      </c>
      <c r="P178">
        <v>0</v>
      </c>
      <c r="S178">
        <v>54.6</v>
      </c>
      <c r="T178">
        <v>0.1</v>
      </c>
      <c r="U178">
        <v>6.3</v>
      </c>
      <c r="V178">
        <v>7.7</v>
      </c>
      <c r="W178">
        <v>0.14000000000000001</v>
      </c>
      <c r="X178">
        <v>30.6</v>
      </c>
      <c r="Y178">
        <v>1.37</v>
      </c>
      <c r="Z178">
        <v>7.0000000000000007E-2</v>
      </c>
      <c r="AA178">
        <v>0</v>
      </c>
      <c r="AB178" s="30">
        <v>0</v>
      </c>
      <c r="AC178">
        <v>0.59</v>
      </c>
      <c r="AD178" s="30">
        <v>0</v>
      </c>
      <c r="AF178" s="29">
        <f t="shared" si="225"/>
        <v>0.323312888001273</v>
      </c>
      <c r="AG178" s="29">
        <f t="shared" si="226"/>
        <v>0.14461628858856104</v>
      </c>
      <c r="AH178" s="7" t="str">
        <f t="shared" si="227"/>
        <v/>
      </c>
      <c r="AI178" s="29" t="str">
        <f t="shared" si="228"/>
        <v/>
      </c>
      <c r="AJ178" s="40" t="e">
        <f t="shared" si="229"/>
        <v>#REF!</v>
      </c>
      <c r="AK178" s="41">
        <f t="shared" ca="1" si="230"/>
        <v>1404.1731717091902</v>
      </c>
      <c r="AL178" s="40">
        <f t="shared" ca="1" si="231"/>
        <v>1345.8310162106652</v>
      </c>
      <c r="AM178" s="94">
        <f t="shared" ca="1" si="232"/>
        <v>1404.1731717091902</v>
      </c>
      <c r="AN178" s="94">
        <f t="shared" ca="1" si="233"/>
        <v>1.7523123465739534</v>
      </c>
      <c r="AO178" s="90">
        <f t="shared" si="234"/>
        <v>1.6098888563535909</v>
      </c>
      <c r="AP178" s="90">
        <f t="shared" si="235"/>
        <v>1.2947986187845304</v>
      </c>
      <c r="AQ178" s="29"/>
      <c r="AR178" s="40" t="e">
        <f t="shared" si="236"/>
        <v>#REF!</v>
      </c>
      <c r="AS178" s="40">
        <f t="shared" ca="1" si="237"/>
        <v>1.7523123465739534</v>
      </c>
      <c r="AT178" s="40">
        <f t="shared" ca="1" si="238"/>
        <v>2.1943989287560965</v>
      </c>
      <c r="AU178" s="64"/>
      <c r="AV178" s="126">
        <f t="shared" si="239"/>
        <v>0.17869659941271196</v>
      </c>
      <c r="AW178" s="29"/>
      <c r="AX178" s="29">
        <f t="shared" si="240"/>
        <v>0.14113917429648731</v>
      </c>
      <c r="AY178" s="29">
        <f t="shared" si="241"/>
        <v>0.78982574240552161</v>
      </c>
      <c r="AZ178" s="29">
        <f t="shared" si="242"/>
        <v>55.867433750295881</v>
      </c>
      <c r="BA178" s="29">
        <f t="shared" si="243"/>
        <v>87.630003514128802</v>
      </c>
      <c r="BB178" s="29">
        <f t="shared" si="244"/>
        <v>0.75394071329781653</v>
      </c>
      <c r="BC178" s="29">
        <f t="shared" si="245"/>
        <v>4.5068278441839388E-2</v>
      </c>
      <c r="BD178" s="29">
        <f t="shared" si="246"/>
        <v>0.28403016839772072</v>
      </c>
      <c r="BE178" s="29">
        <f t="shared" si="247"/>
        <v>0.19207642971672903</v>
      </c>
      <c r="BF178" s="29">
        <f t="shared" si="248"/>
        <v>2.1145374449339205E-3</v>
      </c>
      <c r="BG178" s="29">
        <f t="shared" si="249"/>
        <v>0.24314963130576314</v>
      </c>
      <c r="BH178" s="29">
        <f t="shared" si="250"/>
        <v>0.16049246220402516</v>
      </c>
      <c r="BI178" s="29">
        <f t="shared" si="251"/>
        <v>9.0353329923570758E-2</v>
      </c>
      <c r="BJ178" s="29">
        <f t="shared" si="252"/>
        <v>1.2527071213214998E-2</v>
      </c>
      <c r="BK178" s="29">
        <f t="shared" si="253"/>
        <v>0</v>
      </c>
      <c r="BL178" s="29">
        <f t="shared" si="254"/>
        <v>0</v>
      </c>
      <c r="BM178" s="29">
        <f t="shared" si="255"/>
        <v>6.7635641164742093E-3</v>
      </c>
      <c r="BN178" s="29">
        <f t="shared" si="256"/>
        <v>1.7905161860620877</v>
      </c>
      <c r="BO178" s="29">
        <f t="shared" si="257"/>
        <v>0.42107450307722211</v>
      </c>
      <c r="BP178" s="29">
        <f t="shared" si="258"/>
        <v>2.5170550700777974E-2</v>
      </c>
      <c r="BQ178" s="29">
        <f t="shared" si="259"/>
        <v>0.15863032716972697</v>
      </c>
      <c r="BR178" s="29">
        <f t="shared" si="260"/>
        <v>0.10727433307328316</v>
      </c>
      <c r="BS178" s="29">
        <f t="shared" si="261"/>
        <v>1.1809652777194147E-3</v>
      </c>
      <c r="BT178" s="29">
        <f t="shared" si="262"/>
        <v>0.13579862231825238</v>
      </c>
      <c r="BU178" s="29">
        <f t="shared" si="263"/>
        <v>8.9634745250194534E-2</v>
      </c>
      <c r="BV178" s="29">
        <f t="shared" si="264"/>
        <v>5.0462168746034264E-2</v>
      </c>
      <c r="BW178" s="29">
        <f t="shared" si="265"/>
        <v>6.9963462551913573E-3</v>
      </c>
      <c r="BX178" s="29">
        <f t="shared" si="266"/>
        <v>0</v>
      </c>
      <c r="BY178" s="29">
        <f t="shared" si="267"/>
        <v>0</v>
      </c>
      <c r="BZ178" s="29">
        <f t="shared" si="268"/>
        <v>3.7774381315979215E-3</v>
      </c>
      <c r="CA178" s="29">
        <f t="shared" si="269"/>
        <v>1</v>
      </c>
      <c r="CB178" s="29">
        <f t="shared" si="270"/>
        <v>0.90872324384240144</v>
      </c>
      <c r="CC178" s="29">
        <f t="shared" si="271"/>
        <v>1.2518966233844276E-3</v>
      </c>
      <c r="CD178" s="29">
        <f t="shared" si="272"/>
        <v>6.1788330832377086E-2</v>
      </c>
      <c r="CE178" s="29">
        <f t="shared" si="273"/>
        <v>0.10717308034918938</v>
      </c>
      <c r="CF178" s="29">
        <f t="shared" si="274"/>
        <v>1.9735682819383262E-3</v>
      </c>
      <c r="CG178" s="29">
        <f t="shared" si="275"/>
        <v>0.75922231815881147</v>
      </c>
      <c r="CH178" s="29">
        <f t="shared" si="276"/>
        <v>2.4430519246612721E-2</v>
      </c>
      <c r="CI178" s="29">
        <f t="shared" si="277"/>
        <v>1.1294166240446346E-3</v>
      </c>
      <c r="CJ178" s="29">
        <f t="shared" si="278"/>
        <v>0</v>
      </c>
      <c r="CK178" s="29">
        <f t="shared" si="279"/>
        <v>0</v>
      </c>
      <c r="CL178" s="29">
        <f t="shared" si="280"/>
        <v>3.8816249139792445E-3</v>
      </c>
      <c r="CM178" s="29">
        <f t="shared" si="281"/>
        <v>1.8695739988727389</v>
      </c>
      <c r="CN178" s="29"/>
      <c r="CO178" s="29">
        <f t="shared" si="282"/>
        <v>0.8456375759035053</v>
      </c>
      <c r="CP178" s="29"/>
      <c r="CQ178" s="29">
        <f t="shared" si="283"/>
        <v>1.8174464876848029</v>
      </c>
      <c r="CR178" s="29">
        <f t="shared" si="284"/>
        <v>2.5037932467688552E-3</v>
      </c>
      <c r="CS178" s="29">
        <f t="shared" si="285"/>
        <v>0.18536499249713126</v>
      </c>
      <c r="CT178" s="29">
        <f t="shared" si="286"/>
        <v>0.10717308034918938</v>
      </c>
      <c r="CU178" s="29">
        <f t="shared" si="287"/>
        <v>1.9735682819383262E-3</v>
      </c>
      <c r="CV178" s="29">
        <f t="shared" si="288"/>
        <v>0.75922231815881147</v>
      </c>
      <c r="CW178" s="29">
        <f t="shared" si="289"/>
        <v>2.4430519246612721E-2</v>
      </c>
      <c r="CX178" s="29">
        <f t="shared" si="290"/>
        <v>1.1294166240446346E-3</v>
      </c>
      <c r="CY178" s="29">
        <f t="shared" si="291"/>
        <v>0</v>
      </c>
      <c r="CZ178" s="29">
        <f t="shared" si="292"/>
        <v>0</v>
      </c>
      <c r="DA178" s="29">
        <f t="shared" si="293"/>
        <v>1.1644874741937733E-2</v>
      </c>
      <c r="DB178" s="29">
        <f t="shared" si="294"/>
        <v>2.9108890508312375</v>
      </c>
      <c r="DC178" s="29">
        <f t="shared" si="295"/>
        <v>2.0612259331171114</v>
      </c>
      <c r="DD178" s="29">
        <f t="shared" si="296"/>
        <v>1.8730839162342623</v>
      </c>
      <c r="DE178" s="29">
        <f t="shared" si="297"/>
        <v>2.5804417857017278E-3</v>
      </c>
      <c r="DF178" s="29">
        <f t="shared" si="298"/>
        <v>0.25471941975143048</v>
      </c>
      <c r="DG178" s="29">
        <f t="shared" si="299"/>
        <v>1.8756643580199641</v>
      </c>
      <c r="DH178" s="29">
        <f t="shared" si="300"/>
        <v>0.12691608376573771</v>
      </c>
      <c r="DI178" s="29">
        <f t="shared" si="301"/>
        <v>0.12780333598569277</v>
      </c>
      <c r="DJ178" s="29">
        <f t="shared" si="302"/>
        <v>0.22090793254779303</v>
      </c>
      <c r="DK178" s="29">
        <f t="shared" si="303"/>
        <v>4.0679701235086605E-3</v>
      </c>
      <c r="DL178" s="29">
        <f t="shared" si="304"/>
        <v>1.5649287311902327</v>
      </c>
      <c r="DM178" s="29">
        <f t="shared" si="305"/>
        <v>5.0356819830634857E-2</v>
      </c>
      <c r="DN178" s="29">
        <f t="shared" si="306"/>
        <v>4.6559656695487599E-3</v>
      </c>
      <c r="DO178" s="29">
        <f t="shared" si="307"/>
        <v>0</v>
      </c>
      <c r="DP178" s="29">
        <f t="shared" si="308"/>
        <v>0</v>
      </c>
      <c r="DQ178" s="29">
        <f t="shared" si="309"/>
        <v>1.600181187065499E-2</v>
      </c>
      <c r="DR178" s="31">
        <f t="shared" si="310"/>
        <v>3.9913030090037678</v>
      </c>
      <c r="DS178" s="29"/>
      <c r="DT178" s="29">
        <f t="shared" si="311"/>
        <v>4.6559656695487599E-3</v>
      </c>
      <c r="DU178" s="29">
        <f t="shared" si="312"/>
        <v>2.5804417857017278E-3</v>
      </c>
      <c r="DV178" s="29">
        <f t="shared" si="313"/>
        <v>1.600181187065499E-2</v>
      </c>
      <c r="DW178" s="31">
        <f t="shared" si="314"/>
        <v>0.10714555844548901</v>
      </c>
      <c r="DX178" s="29">
        <f t="shared" si="315"/>
        <v>5.0356819830634857E-2</v>
      </c>
      <c r="DY178" s="29">
        <f t="shared" si="316"/>
        <v>0.81491090689985435</v>
      </c>
      <c r="DZ178" s="29">
        <f t="shared" si="317"/>
        <v>0.99565150450188367</v>
      </c>
      <c r="EA178" s="29">
        <f t="shared" si="318"/>
        <v>4.3443083722865881</v>
      </c>
      <c r="EB178" s="29">
        <f t="shared" si="319"/>
        <v>3.7232829608647156</v>
      </c>
      <c r="EC178" s="29"/>
      <c r="ED178" s="29"/>
      <c r="EE178" s="29">
        <f t="shared" si="320"/>
        <v>0.42107450307722211</v>
      </c>
      <c r="EF178" s="29">
        <f t="shared" si="321"/>
        <v>0.33388866591944949</v>
      </c>
      <c r="EG178" s="29">
        <f t="shared" si="322"/>
        <v>-0.78298376218222498</v>
      </c>
      <c r="EH178" s="29">
        <f t="shared" si="323"/>
        <v>2.8900702601971009</v>
      </c>
      <c r="EI178" s="29" t="e">
        <f>125.9*1000/8.3144+(#REF!*10^9-10^5)*6.5*(10^-6)/8.3144</f>
        <v>#REF!</v>
      </c>
      <c r="EJ178" s="29">
        <f t="shared" si="324"/>
        <v>10.266904272484517</v>
      </c>
      <c r="EK178" s="29" t="e">
        <f t="shared" si="325"/>
        <v>#REF!</v>
      </c>
      <c r="EL178" s="29" t="e">
        <f>#REF!</f>
        <v>#REF!</v>
      </c>
      <c r="EM178" s="29" t="e">
        <f>1/(0.000407-0.0000329*#REF!+0.00001202*P178+0.000056662*EA178-0.000306214*BT178-0.0006176*BW178+0.00018946*BT178/(BT178+BR178)+0.00025746*DJ178)</f>
        <v>#REF!</v>
      </c>
      <c r="EN178" s="29"/>
      <c r="EO178" s="29" t="e">
        <f t="shared" si="326"/>
        <v>#REF!</v>
      </c>
      <c r="EP178" s="29" t="e">
        <f>#REF!</f>
        <v>#REF!</v>
      </c>
      <c r="EQ178" s="31" t="e">
        <f t="shared" si="327"/>
        <v>#REF!</v>
      </c>
      <c r="ER178" s="31" t="e">
        <f>2064.1+31.52*DF178-12.28*DM178-289.6*DQ178+1.544*LN(DQ178)-177.24*(DF178-0.17145)^2-371.87*(DF178-0.17145)*(DM178-0.07365)+0.321067*#REF!-343.43*LN(#REF!)</f>
        <v>#REF!</v>
      </c>
      <c r="ES178" s="31" t="e">
        <f t="shared" si="328"/>
        <v>#REF!</v>
      </c>
      <c r="ET178" s="31">
        <f t="shared" si="329"/>
        <v>0.55867433750295881</v>
      </c>
      <c r="EU178" s="31" t="e">
        <f>(5573.8+587.9*#REF!-61*#REF!^2)/(5.3-0.633*LN(ET178)-3.97*EF178+0.06*EG178+24.7*BU178^2+0.081*P178+0.156*#REF!)</f>
        <v>#REF!</v>
      </c>
    </row>
    <row r="179" spans="4:151">
      <c r="D179">
        <v>46.91</v>
      </c>
      <c r="E179">
        <v>0.64</v>
      </c>
      <c r="F179">
        <v>12.46</v>
      </c>
      <c r="G179">
        <v>8.86</v>
      </c>
      <c r="H179">
        <v>0.17</v>
      </c>
      <c r="I179">
        <v>18.22</v>
      </c>
      <c r="J179">
        <v>10.86</v>
      </c>
      <c r="K179">
        <v>0.82</v>
      </c>
      <c r="L179">
        <v>0.34</v>
      </c>
      <c r="M179" s="30">
        <v>0</v>
      </c>
      <c r="N179">
        <v>0.43</v>
      </c>
      <c r="O179">
        <v>0</v>
      </c>
      <c r="P179">
        <v>0</v>
      </c>
      <c r="S179">
        <v>54.6</v>
      </c>
      <c r="T179">
        <v>0.1</v>
      </c>
      <c r="U179">
        <v>6.3</v>
      </c>
      <c r="V179">
        <v>7.7</v>
      </c>
      <c r="W179">
        <v>0.14000000000000001</v>
      </c>
      <c r="X179">
        <v>30.6</v>
      </c>
      <c r="Y179">
        <v>1.37</v>
      </c>
      <c r="Z179">
        <v>7.0000000000000007E-2</v>
      </c>
      <c r="AA179">
        <v>0</v>
      </c>
      <c r="AB179" s="30">
        <v>0</v>
      </c>
      <c r="AC179">
        <v>0.59</v>
      </c>
      <c r="AD179" s="30">
        <v>0</v>
      </c>
      <c r="AF179" s="29">
        <f t="shared" si="225"/>
        <v>0.32244137721132582</v>
      </c>
      <c r="AG179" s="29">
        <f t="shared" si="226"/>
        <v>0.19502716024127742</v>
      </c>
      <c r="AH179" s="7" t="str">
        <f t="shared" si="227"/>
        <v/>
      </c>
      <c r="AI179" s="29" t="str">
        <f t="shared" si="228"/>
        <v/>
      </c>
      <c r="AJ179" s="40" t="e">
        <f t="shared" si="229"/>
        <v>#REF!</v>
      </c>
      <c r="AK179" s="41">
        <f t="shared" ca="1" si="230"/>
        <v>1473.0869214660645</v>
      </c>
      <c r="AL179" s="40">
        <f t="shared" ca="1" si="231"/>
        <v>1502.5118806716234</v>
      </c>
      <c r="AM179" s="94">
        <f t="shared" ca="1" si="232"/>
        <v>1473.0869214660645</v>
      </c>
      <c r="AN179" s="94">
        <f t="shared" ca="1" si="233"/>
        <v>2.2320415640476194</v>
      </c>
      <c r="AO179" s="90">
        <f t="shared" si="234"/>
        <v>2.4134511910112355</v>
      </c>
      <c r="AP179" s="90">
        <f t="shared" si="235"/>
        <v>1.5191707865168538</v>
      </c>
      <c r="AQ179" s="29"/>
      <c r="AR179" s="40" t="e">
        <f t="shared" si="236"/>
        <v>#REF!</v>
      </c>
      <c r="AS179" s="40">
        <f t="shared" ca="1" si="237"/>
        <v>2.2320415640476194</v>
      </c>
      <c r="AT179" s="40">
        <f t="shared" ca="1" si="238"/>
        <v>2.7612491837088107</v>
      </c>
      <c r="AU179" s="64"/>
      <c r="AV179" s="126">
        <f t="shared" si="239"/>
        <v>0.51746853745260324</v>
      </c>
      <c r="AW179" s="29"/>
      <c r="AX179" s="29">
        <f t="shared" si="240"/>
        <v>0.14113917429648731</v>
      </c>
      <c r="AY179" s="29">
        <f t="shared" si="241"/>
        <v>0.27274928634557755</v>
      </c>
      <c r="AZ179" s="29">
        <f t="shared" si="242"/>
        <v>78.567387576289633</v>
      </c>
      <c r="BA179" s="29">
        <f t="shared" si="243"/>
        <v>87.630003514128802</v>
      </c>
      <c r="BB179" s="29">
        <f t="shared" si="244"/>
        <v>0.78073639869316935</v>
      </c>
      <c r="BC179" s="29">
        <f t="shared" si="245"/>
        <v>8.0121383896603355E-3</v>
      </c>
      <c r="BD179" s="29">
        <f t="shared" si="246"/>
        <v>0.24440717529251382</v>
      </c>
      <c r="BE179" s="29">
        <f t="shared" si="247"/>
        <v>0.12331863531088544</v>
      </c>
      <c r="BF179" s="29">
        <f t="shared" si="248"/>
        <v>2.3964757709251101E-3</v>
      </c>
      <c r="BG179" s="29">
        <f t="shared" si="249"/>
        <v>0.45205982473377593</v>
      </c>
      <c r="BH179" s="29">
        <f t="shared" si="250"/>
        <v>0.19366090439285702</v>
      </c>
      <c r="BI179" s="29">
        <f t="shared" si="251"/>
        <v>2.6460618049045721E-2</v>
      </c>
      <c r="BJ179" s="29">
        <f t="shared" si="252"/>
        <v>7.2189901906662707E-3</v>
      </c>
      <c r="BK179" s="29">
        <f t="shared" si="253"/>
        <v>0</v>
      </c>
      <c r="BL179" s="29">
        <f t="shared" si="254"/>
        <v>5.6579617390205934E-3</v>
      </c>
      <c r="BM179" s="29">
        <f t="shared" si="255"/>
        <v>0</v>
      </c>
      <c r="BN179" s="29">
        <f t="shared" si="256"/>
        <v>1.8439291225625196</v>
      </c>
      <c r="BO179" s="29">
        <f t="shared" si="257"/>
        <v>0.42340911542639731</v>
      </c>
      <c r="BP179" s="29">
        <f t="shared" si="258"/>
        <v>4.3451444481368232E-3</v>
      </c>
      <c r="BQ179" s="29">
        <f t="shared" si="259"/>
        <v>0.13254694678983087</v>
      </c>
      <c r="BR179" s="29">
        <f t="shared" si="260"/>
        <v>6.687818626103631E-2</v>
      </c>
      <c r="BS179" s="29">
        <f t="shared" si="261"/>
        <v>1.2996572056927617E-3</v>
      </c>
      <c r="BT179" s="29">
        <f t="shared" si="262"/>
        <v>0.24516117197907564</v>
      </c>
      <c r="BU179" s="29">
        <f t="shared" si="263"/>
        <v>0.10502621929617624</v>
      </c>
      <c r="BV179" s="29">
        <f t="shared" si="264"/>
        <v>1.4350127521318845E-2</v>
      </c>
      <c r="BW179" s="29">
        <f t="shared" si="265"/>
        <v>3.9150041627597897E-3</v>
      </c>
      <c r="BX179" s="29">
        <f t="shared" si="266"/>
        <v>0</v>
      </c>
      <c r="BY179" s="29">
        <f t="shared" si="267"/>
        <v>3.0684269095754011E-3</v>
      </c>
      <c r="BZ179" s="29">
        <f t="shared" si="268"/>
        <v>0</v>
      </c>
      <c r="CA179" s="29">
        <f t="shared" si="269"/>
        <v>1</v>
      </c>
      <c r="CB179" s="29">
        <f t="shared" si="270"/>
        <v>0.90872324384240144</v>
      </c>
      <c r="CC179" s="29">
        <f t="shared" si="271"/>
        <v>1.2518966233844276E-3</v>
      </c>
      <c r="CD179" s="29">
        <f t="shared" si="272"/>
        <v>6.1788330832377086E-2</v>
      </c>
      <c r="CE179" s="29">
        <f t="shared" si="273"/>
        <v>0.10717308034918938</v>
      </c>
      <c r="CF179" s="29">
        <f t="shared" si="274"/>
        <v>1.9735682819383262E-3</v>
      </c>
      <c r="CG179" s="29">
        <f t="shared" si="275"/>
        <v>0.75922231815881147</v>
      </c>
      <c r="CH179" s="29">
        <f t="shared" si="276"/>
        <v>2.4430519246612721E-2</v>
      </c>
      <c r="CI179" s="29">
        <f t="shared" si="277"/>
        <v>1.1294166240446346E-3</v>
      </c>
      <c r="CJ179" s="29">
        <f t="shared" si="278"/>
        <v>0</v>
      </c>
      <c r="CK179" s="29">
        <f t="shared" si="279"/>
        <v>0</v>
      </c>
      <c r="CL179" s="29">
        <f t="shared" si="280"/>
        <v>3.8816249139792445E-3</v>
      </c>
      <c r="CM179" s="29">
        <f t="shared" si="281"/>
        <v>1.8695739988727389</v>
      </c>
      <c r="CN179" s="29"/>
      <c r="CO179" s="29">
        <f t="shared" si="282"/>
        <v>0.8456375759035053</v>
      </c>
      <c r="CP179" s="29"/>
      <c r="CQ179" s="29">
        <f t="shared" si="283"/>
        <v>1.8174464876848029</v>
      </c>
      <c r="CR179" s="29">
        <f t="shared" si="284"/>
        <v>2.5037932467688552E-3</v>
      </c>
      <c r="CS179" s="29">
        <f t="shared" si="285"/>
        <v>0.18536499249713126</v>
      </c>
      <c r="CT179" s="29">
        <f t="shared" si="286"/>
        <v>0.10717308034918938</v>
      </c>
      <c r="CU179" s="29">
        <f t="shared" si="287"/>
        <v>1.9735682819383262E-3</v>
      </c>
      <c r="CV179" s="29">
        <f t="shared" si="288"/>
        <v>0.75922231815881147</v>
      </c>
      <c r="CW179" s="29">
        <f t="shared" si="289"/>
        <v>2.4430519246612721E-2</v>
      </c>
      <c r="CX179" s="29">
        <f t="shared" si="290"/>
        <v>1.1294166240446346E-3</v>
      </c>
      <c r="CY179" s="29">
        <f t="shared" si="291"/>
        <v>0</v>
      </c>
      <c r="CZ179" s="29">
        <f t="shared" si="292"/>
        <v>0</v>
      </c>
      <c r="DA179" s="29">
        <f t="shared" si="293"/>
        <v>1.1644874741937733E-2</v>
      </c>
      <c r="DB179" s="29">
        <f t="shared" si="294"/>
        <v>2.9108890508312375</v>
      </c>
      <c r="DC179" s="29">
        <f t="shared" si="295"/>
        <v>2.0612259331171114</v>
      </c>
      <c r="DD179" s="29">
        <f t="shared" si="296"/>
        <v>1.8730839162342623</v>
      </c>
      <c r="DE179" s="29">
        <f t="shared" si="297"/>
        <v>2.5804417857017278E-3</v>
      </c>
      <c r="DF179" s="29">
        <f t="shared" si="298"/>
        <v>0.25471941975143048</v>
      </c>
      <c r="DG179" s="29">
        <f t="shared" si="299"/>
        <v>1.8756643580199641</v>
      </c>
      <c r="DH179" s="29">
        <f t="shared" si="300"/>
        <v>0.12691608376573771</v>
      </c>
      <c r="DI179" s="29">
        <f t="shared" si="301"/>
        <v>0.12780333598569277</v>
      </c>
      <c r="DJ179" s="29">
        <f t="shared" si="302"/>
        <v>0.22090793254779303</v>
      </c>
      <c r="DK179" s="29">
        <f t="shared" si="303"/>
        <v>4.0679701235086605E-3</v>
      </c>
      <c r="DL179" s="29">
        <f t="shared" si="304"/>
        <v>1.5649287311902327</v>
      </c>
      <c r="DM179" s="29">
        <f t="shared" si="305"/>
        <v>5.0356819830634857E-2</v>
      </c>
      <c r="DN179" s="29">
        <f t="shared" si="306"/>
        <v>4.6559656695487599E-3</v>
      </c>
      <c r="DO179" s="29">
        <f t="shared" si="307"/>
        <v>0</v>
      </c>
      <c r="DP179" s="29">
        <f t="shared" si="308"/>
        <v>0</v>
      </c>
      <c r="DQ179" s="29">
        <f t="shared" si="309"/>
        <v>1.600181187065499E-2</v>
      </c>
      <c r="DR179" s="31">
        <f t="shared" si="310"/>
        <v>3.9913030090037678</v>
      </c>
      <c r="DS179" s="29"/>
      <c r="DT179" s="29">
        <f t="shared" si="311"/>
        <v>4.6559656695487599E-3</v>
      </c>
      <c r="DU179" s="29">
        <f t="shared" si="312"/>
        <v>2.5804417857017278E-3</v>
      </c>
      <c r="DV179" s="29">
        <f t="shared" si="313"/>
        <v>1.600181187065499E-2</v>
      </c>
      <c r="DW179" s="31">
        <f t="shared" si="314"/>
        <v>0.10714555844548901</v>
      </c>
      <c r="DX179" s="29">
        <f t="shared" si="315"/>
        <v>5.0356819830634857E-2</v>
      </c>
      <c r="DY179" s="29">
        <f t="shared" si="316"/>
        <v>0.81491090689985435</v>
      </c>
      <c r="DZ179" s="29">
        <f t="shared" si="317"/>
        <v>0.99565150450188367</v>
      </c>
      <c r="EA179" s="29">
        <f t="shared" si="318"/>
        <v>3.8350954106946258</v>
      </c>
      <c r="EB179" s="29">
        <f t="shared" si="319"/>
        <v>3.8279557017139059</v>
      </c>
      <c r="EC179" s="29"/>
      <c r="ED179" s="29"/>
      <c r="EE179" s="29">
        <f t="shared" si="320"/>
        <v>0.42340911542639731</v>
      </c>
      <c r="EF179" s="29">
        <f t="shared" si="321"/>
        <v>0.41836523474198095</v>
      </c>
      <c r="EG179" s="29">
        <f t="shared" si="322"/>
        <v>-0.52816088503359748</v>
      </c>
      <c r="EH179" s="29">
        <f t="shared" si="323"/>
        <v>1.8489116506665491</v>
      </c>
      <c r="EI179" s="29" t="e">
        <f>125.9*1000/8.3144+(#REF!*10^9-10^5)*6.5*(10^-6)/8.3144</f>
        <v>#REF!</v>
      </c>
      <c r="EJ179" s="29">
        <f t="shared" si="324"/>
        <v>9.5698085397820183</v>
      </c>
      <c r="EK179" s="29" t="e">
        <f t="shared" si="325"/>
        <v>#REF!</v>
      </c>
      <c r="EL179" s="29" t="e">
        <f>#REF!</f>
        <v>#REF!</v>
      </c>
      <c r="EM179" s="29" t="e">
        <f>1/(0.000407-0.0000329*#REF!+0.00001202*P179+0.000056662*EA179-0.000306214*BT179-0.0006176*BW179+0.00018946*BT179/(BT179+BR179)+0.00025746*DJ179)</f>
        <v>#REF!</v>
      </c>
      <c r="EN179" s="29"/>
      <c r="EO179" s="29" t="e">
        <f t="shared" si="326"/>
        <v>#REF!</v>
      </c>
      <c r="EP179" s="29" t="e">
        <f>#REF!</f>
        <v>#REF!</v>
      </c>
      <c r="EQ179" s="31" t="e">
        <f t="shared" si="327"/>
        <v>#REF!</v>
      </c>
      <c r="ER179" s="31" t="e">
        <f>2064.1+31.52*DF179-12.28*DM179-289.6*DQ179+1.544*LN(DQ179)-177.24*(DF179-0.17145)^2-371.87*(DF179-0.17145)*(DM179-0.07365)+0.321067*#REF!-343.43*LN(#REF!)</f>
        <v>#REF!</v>
      </c>
      <c r="ES179" s="31" t="e">
        <f t="shared" si="328"/>
        <v>#REF!</v>
      </c>
      <c r="ET179" s="31">
        <f t="shared" si="329"/>
        <v>0.78567387576289638</v>
      </c>
      <c r="EU179" s="31" t="e">
        <f>(5573.8+587.9*#REF!-61*#REF!^2)/(5.3-0.633*LN(ET179)-3.97*EF179+0.06*EG179+24.7*BU179^2+0.081*P179+0.156*#REF!)</f>
        <v>#REF!</v>
      </c>
    </row>
    <row r="180" spans="4:151">
      <c r="D180">
        <v>43.6</v>
      </c>
      <c r="E180">
        <v>0.65</v>
      </c>
      <c r="F180">
        <v>15.03</v>
      </c>
      <c r="G180">
        <v>7.74</v>
      </c>
      <c r="H180">
        <v>0.11</v>
      </c>
      <c r="I180">
        <v>12.7</v>
      </c>
      <c r="J180">
        <v>9.84</v>
      </c>
      <c r="K180">
        <v>2.41</v>
      </c>
      <c r="L180">
        <v>0.12</v>
      </c>
      <c r="M180" s="30">
        <v>0</v>
      </c>
      <c r="N180">
        <v>7.0000000000000007E-2</v>
      </c>
      <c r="O180">
        <v>0.21</v>
      </c>
      <c r="P180">
        <v>6.8</v>
      </c>
      <c r="S180">
        <v>54.6</v>
      </c>
      <c r="T180">
        <v>0.1</v>
      </c>
      <c r="U180">
        <v>6.3</v>
      </c>
      <c r="V180">
        <v>7.7</v>
      </c>
      <c r="W180">
        <v>0.14000000000000001</v>
      </c>
      <c r="X180">
        <v>30.6</v>
      </c>
      <c r="Y180">
        <v>1.37</v>
      </c>
      <c r="Z180">
        <v>7.0000000000000007E-2</v>
      </c>
      <c r="AA180">
        <v>0</v>
      </c>
      <c r="AB180" s="30">
        <v>0</v>
      </c>
      <c r="AC180">
        <v>0.59</v>
      </c>
      <c r="AD180" s="30">
        <v>0</v>
      </c>
      <c r="AF180" s="29">
        <f t="shared" si="225"/>
        <v>0.32233372230787227</v>
      </c>
      <c r="AG180" s="29">
        <f t="shared" si="226"/>
        <v>9.0554085700774722E-2</v>
      </c>
      <c r="AH180" s="7" t="str">
        <f t="shared" si="227"/>
        <v/>
      </c>
      <c r="AI180" s="29" t="str">
        <f t="shared" si="228"/>
        <v/>
      </c>
      <c r="AJ180" s="40" t="e">
        <f t="shared" si="229"/>
        <v>#REF!</v>
      </c>
      <c r="AK180" s="41">
        <f t="shared" ca="1" si="230"/>
        <v>1217.2794880671527</v>
      </c>
      <c r="AL180" s="40">
        <f t="shared" ca="1" si="231"/>
        <v>1242.0075686252114</v>
      </c>
      <c r="AM180" s="94">
        <f t="shared" ca="1" si="232"/>
        <v>1217.2794880671527</v>
      </c>
      <c r="AN180" s="94">
        <f t="shared" ca="1" si="233"/>
        <v>1.5649062888670997</v>
      </c>
      <c r="AO180" s="90">
        <f t="shared" si="234"/>
        <v>1.6939668083832338</v>
      </c>
      <c r="AP180" s="90">
        <f t="shared" si="235"/>
        <v>1.2441532934131738</v>
      </c>
      <c r="AQ180" s="29"/>
      <c r="AR180" s="40" t="e">
        <f t="shared" si="236"/>
        <v>#REF!</v>
      </c>
      <c r="AS180" s="40">
        <f t="shared" ca="1" si="237"/>
        <v>1.5649062888670997</v>
      </c>
      <c r="AT180" s="40">
        <f t="shared" ca="1" si="238"/>
        <v>1.0999007082658194</v>
      </c>
      <c r="AU180" s="64"/>
      <c r="AV180" s="126">
        <f t="shared" si="239"/>
        <v>0.41288780800864699</v>
      </c>
      <c r="AW180" s="29"/>
      <c r="AX180" s="29">
        <f t="shared" si="240"/>
        <v>0.14113917429648731</v>
      </c>
      <c r="AY180" s="29">
        <f t="shared" si="241"/>
        <v>0.34183420183124291</v>
      </c>
      <c r="AZ180" s="29">
        <f t="shared" si="242"/>
        <v>74.521831388033092</v>
      </c>
      <c r="BA180" s="29">
        <f t="shared" si="243"/>
        <v>87.630003514128802</v>
      </c>
      <c r="BB180" s="29">
        <f t="shared" si="244"/>
        <v>0.72564713244558066</v>
      </c>
      <c r="BC180" s="29">
        <f t="shared" si="245"/>
        <v>8.1373280519987778E-3</v>
      </c>
      <c r="BD180" s="29">
        <f t="shared" si="246"/>
        <v>0.29481860711448493</v>
      </c>
      <c r="BE180" s="29">
        <f t="shared" si="247"/>
        <v>0.10772982362373063</v>
      </c>
      <c r="BF180" s="29">
        <f t="shared" si="248"/>
        <v>1.5506607929515418E-3</v>
      </c>
      <c r="BG180" s="29">
        <f t="shared" si="249"/>
        <v>0.31510207322277467</v>
      </c>
      <c r="BH180" s="29">
        <f t="shared" si="250"/>
        <v>0.17547175867640083</v>
      </c>
      <c r="BI180" s="29">
        <f t="shared" si="251"/>
        <v>7.7768401827073411E-2</v>
      </c>
      <c r="BJ180" s="29">
        <f t="shared" si="252"/>
        <v>2.5478788908233894E-3</v>
      </c>
      <c r="BK180" s="29">
        <f t="shared" si="253"/>
        <v>0</v>
      </c>
      <c r="BL180" s="29">
        <f t="shared" si="254"/>
        <v>9.210635389103293E-4</v>
      </c>
      <c r="BM180" s="29">
        <f t="shared" si="255"/>
        <v>2.9590593009574668E-3</v>
      </c>
      <c r="BN180" s="29">
        <f t="shared" si="256"/>
        <v>1.7126537874856864</v>
      </c>
      <c r="BO180" s="29">
        <f t="shared" si="257"/>
        <v>0.42369750252378158</v>
      </c>
      <c r="BP180" s="29">
        <f t="shared" si="258"/>
        <v>4.7512977295574898E-3</v>
      </c>
      <c r="BQ180" s="29">
        <f t="shared" si="259"/>
        <v>0.1721413920716004</v>
      </c>
      <c r="BR180" s="29">
        <f t="shared" si="260"/>
        <v>6.290227739599763E-2</v>
      </c>
      <c r="BS180" s="29">
        <f t="shared" si="261"/>
        <v>9.0541404473115184E-4</v>
      </c>
      <c r="BT180" s="29">
        <f t="shared" si="262"/>
        <v>0.18398468828038494</v>
      </c>
      <c r="BU180" s="29">
        <f t="shared" si="263"/>
        <v>0.10245605968851854</v>
      </c>
      <c r="BV180" s="29">
        <f t="shared" si="264"/>
        <v>4.5408127664403018E-2</v>
      </c>
      <c r="BW180" s="29">
        <f t="shared" si="265"/>
        <v>1.4876788930960067E-3</v>
      </c>
      <c r="BX180" s="29">
        <f t="shared" si="266"/>
        <v>0</v>
      </c>
      <c r="BY180" s="29">
        <f t="shared" si="267"/>
        <v>5.377990260731708E-4</v>
      </c>
      <c r="BZ180" s="29">
        <f t="shared" si="268"/>
        <v>1.7277626818562109E-3</v>
      </c>
      <c r="CA180" s="29">
        <f t="shared" si="269"/>
        <v>1.0000000000000002</v>
      </c>
      <c r="CB180" s="29">
        <f t="shared" si="270"/>
        <v>0.90872324384240144</v>
      </c>
      <c r="CC180" s="29">
        <f t="shared" si="271"/>
        <v>1.2518966233844276E-3</v>
      </c>
      <c r="CD180" s="29">
        <f t="shared" si="272"/>
        <v>6.1788330832377086E-2</v>
      </c>
      <c r="CE180" s="29">
        <f t="shared" si="273"/>
        <v>0.10717308034918938</v>
      </c>
      <c r="CF180" s="29">
        <f t="shared" si="274"/>
        <v>1.9735682819383262E-3</v>
      </c>
      <c r="CG180" s="29">
        <f t="shared" si="275"/>
        <v>0.75922231815881147</v>
      </c>
      <c r="CH180" s="29">
        <f t="shared" si="276"/>
        <v>2.4430519246612721E-2</v>
      </c>
      <c r="CI180" s="29">
        <f t="shared" si="277"/>
        <v>1.1294166240446346E-3</v>
      </c>
      <c r="CJ180" s="29">
        <f t="shared" si="278"/>
        <v>0</v>
      </c>
      <c r="CK180" s="29">
        <f t="shared" si="279"/>
        <v>0</v>
      </c>
      <c r="CL180" s="29">
        <f t="shared" si="280"/>
        <v>3.8816249139792445E-3</v>
      </c>
      <c r="CM180" s="29">
        <f t="shared" si="281"/>
        <v>1.8695739988727389</v>
      </c>
      <c r="CN180" s="29"/>
      <c r="CO180" s="29">
        <f t="shared" si="282"/>
        <v>0.8456375759035053</v>
      </c>
      <c r="CP180" s="29"/>
      <c r="CQ180" s="29">
        <f t="shared" si="283"/>
        <v>1.8174464876848029</v>
      </c>
      <c r="CR180" s="29">
        <f t="shared" si="284"/>
        <v>2.5037932467688552E-3</v>
      </c>
      <c r="CS180" s="29">
        <f t="shared" si="285"/>
        <v>0.18536499249713126</v>
      </c>
      <c r="CT180" s="29">
        <f t="shared" si="286"/>
        <v>0.10717308034918938</v>
      </c>
      <c r="CU180" s="29">
        <f t="shared" si="287"/>
        <v>1.9735682819383262E-3</v>
      </c>
      <c r="CV180" s="29">
        <f t="shared" si="288"/>
        <v>0.75922231815881147</v>
      </c>
      <c r="CW180" s="29">
        <f t="shared" si="289"/>
        <v>2.4430519246612721E-2</v>
      </c>
      <c r="CX180" s="29">
        <f t="shared" si="290"/>
        <v>1.1294166240446346E-3</v>
      </c>
      <c r="CY180" s="29">
        <f t="shared" si="291"/>
        <v>0</v>
      </c>
      <c r="CZ180" s="29">
        <f t="shared" si="292"/>
        <v>0</v>
      </c>
      <c r="DA180" s="29">
        <f t="shared" si="293"/>
        <v>1.1644874741937733E-2</v>
      </c>
      <c r="DB180" s="29">
        <f t="shared" si="294"/>
        <v>2.9108890508312375</v>
      </c>
      <c r="DC180" s="29">
        <f t="shared" si="295"/>
        <v>2.0612259331171114</v>
      </c>
      <c r="DD180" s="29">
        <f t="shared" si="296"/>
        <v>1.8730839162342623</v>
      </c>
      <c r="DE180" s="29">
        <f t="shared" si="297"/>
        <v>2.5804417857017278E-3</v>
      </c>
      <c r="DF180" s="29">
        <f t="shared" si="298"/>
        <v>0.25471941975143048</v>
      </c>
      <c r="DG180" s="29">
        <f t="shared" si="299"/>
        <v>1.8756643580199641</v>
      </c>
      <c r="DH180" s="29">
        <f t="shared" si="300"/>
        <v>0.12691608376573771</v>
      </c>
      <c r="DI180" s="29">
        <f t="shared" si="301"/>
        <v>0.12780333598569277</v>
      </c>
      <c r="DJ180" s="29">
        <f t="shared" si="302"/>
        <v>0.22090793254779303</v>
      </c>
      <c r="DK180" s="29">
        <f t="shared" si="303"/>
        <v>4.0679701235086605E-3</v>
      </c>
      <c r="DL180" s="29">
        <f t="shared" si="304"/>
        <v>1.5649287311902327</v>
      </c>
      <c r="DM180" s="29">
        <f t="shared" si="305"/>
        <v>5.0356819830634857E-2</v>
      </c>
      <c r="DN180" s="29">
        <f t="shared" si="306"/>
        <v>4.6559656695487599E-3</v>
      </c>
      <c r="DO180" s="29">
        <f t="shared" si="307"/>
        <v>0</v>
      </c>
      <c r="DP180" s="29">
        <f t="shared" si="308"/>
        <v>0</v>
      </c>
      <c r="DQ180" s="29">
        <f t="shared" si="309"/>
        <v>1.600181187065499E-2</v>
      </c>
      <c r="DR180" s="31">
        <f t="shared" si="310"/>
        <v>3.9913030090037678</v>
      </c>
      <c r="DS180" s="29"/>
      <c r="DT180" s="29">
        <f t="shared" si="311"/>
        <v>4.6559656695487599E-3</v>
      </c>
      <c r="DU180" s="29">
        <f t="shared" si="312"/>
        <v>2.5804417857017278E-3</v>
      </c>
      <c r="DV180" s="29">
        <f t="shared" si="313"/>
        <v>1.600181187065499E-2</v>
      </c>
      <c r="DW180" s="31">
        <f t="shared" si="314"/>
        <v>0.10714555844548901</v>
      </c>
      <c r="DX180" s="29">
        <f t="shared" si="315"/>
        <v>5.0356819830634857E-2</v>
      </c>
      <c r="DY180" s="29">
        <f t="shared" si="316"/>
        <v>0.81491090689985435</v>
      </c>
      <c r="DZ180" s="29">
        <f t="shared" si="317"/>
        <v>0.99565150450188367</v>
      </c>
      <c r="EA180" s="29">
        <f t="shared" si="318"/>
        <v>4.3031226672007428</v>
      </c>
      <c r="EB180" s="29">
        <f t="shared" si="319"/>
        <v>3.5392107540079816</v>
      </c>
      <c r="EC180" s="29"/>
      <c r="ED180" s="29"/>
      <c r="EE180" s="29">
        <f t="shared" si="320"/>
        <v>0.42369750252378158</v>
      </c>
      <c r="EF180" s="29">
        <f t="shared" si="321"/>
        <v>0.3502484394096323</v>
      </c>
      <c r="EG180" s="29">
        <f t="shared" si="322"/>
        <v>-0.69453350610562281</v>
      </c>
      <c r="EH180" s="29">
        <f t="shared" si="323"/>
        <v>2.4054703282427838</v>
      </c>
      <c r="EI180" s="29" t="e">
        <f>125.9*1000/8.3144+(#REF!*10^9-10^5)*6.5*(10^-6)/8.3144</f>
        <v>#REF!</v>
      </c>
      <c r="EJ180" s="29">
        <f t="shared" si="324"/>
        <v>9.9070535394552657</v>
      </c>
      <c r="EK180" s="29" t="e">
        <f t="shared" si="325"/>
        <v>#REF!</v>
      </c>
      <c r="EL180" s="29" t="e">
        <f>#REF!</f>
        <v>#REF!</v>
      </c>
      <c r="EM180" s="29" t="e">
        <f>1/(0.000407-0.0000329*#REF!+0.00001202*P180+0.000056662*EA180-0.000306214*BT180-0.0006176*BW180+0.00018946*BT180/(BT180+BR180)+0.00025746*DJ180)</f>
        <v>#REF!</v>
      </c>
      <c r="EN180" s="29"/>
      <c r="EO180" s="29" t="e">
        <f t="shared" si="326"/>
        <v>#REF!</v>
      </c>
      <c r="EP180" s="29" t="e">
        <f>#REF!</f>
        <v>#REF!</v>
      </c>
      <c r="EQ180" s="31" t="e">
        <f t="shared" si="327"/>
        <v>#REF!</v>
      </c>
      <c r="ER180" s="31" t="e">
        <f>2064.1+31.52*DF180-12.28*DM180-289.6*DQ180+1.544*LN(DQ180)-177.24*(DF180-0.17145)^2-371.87*(DF180-0.17145)*(DM180-0.07365)+0.321067*#REF!-343.43*LN(#REF!)</f>
        <v>#REF!</v>
      </c>
      <c r="ES180" s="31" t="e">
        <f t="shared" si="328"/>
        <v>#REF!</v>
      </c>
      <c r="ET180" s="31">
        <f t="shared" si="329"/>
        <v>0.74521831388033088</v>
      </c>
      <c r="EU180" s="31" t="e">
        <f>(5573.8+587.9*#REF!-61*#REF!^2)/(5.3-0.633*LN(ET180)-3.97*EF180+0.06*EG180+24.7*BU180^2+0.081*P180+0.156*#REF!)</f>
        <v>#REF!</v>
      </c>
    </row>
    <row r="181" spans="4:151">
      <c r="D181">
        <v>46.2</v>
      </c>
      <c r="E181">
        <v>0.68</v>
      </c>
      <c r="F181">
        <v>18</v>
      </c>
      <c r="G181">
        <v>6.4</v>
      </c>
      <c r="H181">
        <v>0.08</v>
      </c>
      <c r="I181">
        <v>8.48</v>
      </c>
      <c r="J181">
        <v>8.82</v>
      </c>
      <c r="K181">
        <v>3</v>
      </c>
      <c r="L181">
        <v>0.44</v>
      </c>
      <c r="M181" s="30">
        <v>0</v>
      </c>
      <c r="N181">
        <v>0.06</v>
      </c>
      <c r="O181">
        <v>0.22</v>
      </c>
      <c r="P181">
        <v>7.87</v>
      </c>
      <c r="S181">
        <v>54.6</v>
      </c>
      <c r="T181">
        <v>0.1</v>
      </c>
      <c r="U181">
        <v>6.3</v>
      </c>
      <c r="V181">
        <v>7.7</v>
      </c>
      <c r="W181">
        <v>0.14000000000000001</v>
      </c>
      <c r="X181">
        <v>30.6</v>
      </c>
      <c r="Y181">
        <v>1.37</v>
      </c>
      <c r="Z181">
        <v>7.0000000000000007E-2</v>
      </c>
      <c r="AA181">
        <v>0</v>
      </c>
      <c r="AB181" s="30">
        <v>0</v>
      </c>
      <c r="AC181">
        <v>0.59</v>
      </c>
      <c r="AD181" s="30">
        <v>0</v>
      </c>
      <c r="AF181" s="29">
        <f t="shared" si="225"/>
        <v>0.31149877686118455</v>
      </c>
      <c r="AG181" s="29">
        <f t="shared" si="226"/>
        <v>2.1916255818553942E-2</v>
      </c>
      <c r="AH181" s="7">
        <f t="shared" ca="1" si="227"/>
        <v>11.532274254276714</v>
      </c>
      <c r="AI181" s="29">
        <f t="shared" ca="1" si="228"/>
        <v>1401.3260648161827</v>
      </c>
      <c r="AJ181" s="40" t="e">
        <f t="shared" si="229"/>
        <v>#REF!</v>
      </c>
      <c r="AK181" s="41">
        <f t="shared" ca="1" si="230"/>
        <v>1128.1760648161826</v>
      </c>
      <c r="AL181" s="40">
        <f t="shared" ca="1" si="231"/>
        <v>1136.1240289527648</v>
      </c>
      <c r="AM181" s="94">
        <f t="shared" ca="1" si="232"/>
        <v>1128.1760648161826</v>
      </c>
      <c r="AN181" s="94">
        <f t="shared" ca="1" si="233"/>
        <v>1.1532274254276715</v>
      </c>
      <c r="AO181" s="90">
        <f t="shared" si="234"/>
        <v>1.115326</v>
      </c>
      <c r="AP181" s="90">
        <f t="shared" si="235"/>
        <v>1.0241500000000001</v>
      </c>
      <c r="AQ181" s="29"/>
      <c r="AR181" s="40" t="e">
        <f t="shared" si="236"/>
        <v>#REF!</v>
      </c>
      <c r="AS181" s="40">
        <f t="shared" ca="1" si="237"/>
        <v>1.1532274254276715</v>
      </c>
      <c r="AT181" s="40">
        <f t="shared" ca="1" si="238"/>
        <v>0.85007761802810455</v>
      </c>
      <c r="AU181" s="64"/>
      <c r="AV181" s="126">
        <f t="shared" si="239"/>
        <v>0.33341503267973849</v>
      </c>
      <c r="AW181" s="29"/>
      <c r="AX181" s="29">
        <f t="shared" si="240"/>
        <v>0.14113917429648731</v>
      </c>
      <c r="AY181" s="29">
        <f t="shared" si="241"/>
        <v>0.423313769514581</v>
      </c>
      <c r="AZ181" s="29">
        <f t="shared" si="242"/>
        <v>70.255248526799235</v>
      </c>
      <c r="BA181" s="29">
        <f t="shared" si="243"/>
        <v>87.630003514128802</v>
      </c>
      <c r="BB181" s="29">
        <f t="shared" si="244"/>
        <v>0.76891966786664745</v>
      </c>
      <c r="BC181" s="29">
        <f t="shared" si="245"/>
        <v>8.5128970390141064E-3</v>
      </c>
      <c r="BD181" s="29">
        <f t="shared" si="246"/>
        <v>0.35307617618501191</v>
      </c>
      <c r="BE181" s="29">
        <f t="shared" si="247"/>
        <v>8.9078923926598969E-2</v>
      </c>
      <c r="BF181" s="29">
        <f t="shared" si="248"/>
        <v>1.1277533039647577E-3</v>
      </c>
      <c r="BG181" s="29">
        <f t="shared" si="249"/>
        <v>0.21039886464008892</v>
      </c>
      <c r="BH181" s="29">
        <f t="shared" si="250"/>
        <v>0.15728261295994467</v>
      </c>
      <c r="BI181" s="29">
        <f t="shared" si="251"/>
        <v>9.6807139203825818E-2</v>
      </c>
      <c r="BJ181" s="29">
        <f t="shared" si="252"/>
        <v>9.3422225996857618E-3</v>
      </c>
      <c r="BK181" s="29">
        <f t="shared" si="253"/>
        <v>0</v>
      </c>
      <c r="BL181" s="29">
        <f t="shared" si="254"/>
        <v>7.8948303335171072E-4</v>
      </c>
      <c r="BM181" s="29">
        <f t="shared" si="255"/>
        <v>3.0999668867173463E-3</v>
      </c>
      <c r="BN181" s="29">
        <f t="shared" si="256"/>
        <v>1.6984357076448517</v>
      </c>
      <c r="BO181" s="29">
        <f t="shared" si="257"/>
        <v>0.45272226932444531</v>
      </c>
      <c r="BP181" s="29">
        <f t="shared" si="258"/>
        <v>5.0121985781955659E-3</v>
      </c>
      <c r="BQ181" s="29">
        <f t="shared" si="259"/>
        <v>0.20788315659861364</v>
      </c>
      <c r="BR181" s="29">
        <f t="shared" si="260"/>
        <v>5.2447627852879347E-2</v>
      </c>
      <c r="BS181" s="29">
        <f t="shared" si="261"/>
        <v>6.6399528630292691E-4</v>
      </c>
      <c r="BT181" s="29">
        <f t="shared" si="262"/>
        <v>0.12387802711227736</v>
      </c>
      <c r="BU181" s="29">
        <f t="shared" si="263"/>
        <v>9.2604396063976857E-2</v>
      </c>
      <c r="BV181" s="29">
        <f t="shared" si="264"/>
        <v>5.6997823802270468E-2</v>
      </c>
      <c r="BW181" s="29">
        <f t="shared" si="265"/>
        <v>5.5004864521131756E-3</v>
      </c>
      <c r="BX181" s="29">
        <f t="shared" si="266"/>
        <v>0</v>
      </c>
      <c r="BY181" s="29">
        <f t="shared" si="267"/>
        <v>4.6482950740976421E-4</v>
      </c>
      <c r="BZ181" s="29">
        <f t="shared" si="268"/>
        <v>1.8251894215153648E-3</v>
      </c>
      <c r="CA181" s="29">
        <f t="shared" si="269"/>
        <v>0.99999999999999978</v>
      </c>
      <c r="CB181" s="29">
        <f t="shared" si="270"/>
        <v>0.90872324384240144</v>
      </c>
      <c r="CC181" s="29">
        <f t="shared" si="271"/>
        <v>1.2518966233844276E-3</v>
      </c>
      <c r="CD181" s="29">
        <f t="shared" si="272"/>
        <v>6.1788330832377086E-2</v>
      </c>
      <c r="CE181" s="29">
        <f t="shared" si="273"/>
        <v>0.10717308034918938</v>
      </c>
      <c r="CF181" s="29">
        <f t="shared" si="274"/>
        <v>1.9735682819383262E-3</v>
      </c>
      <c r="CG181" s="29">
        <f t="shared" si="275"/>
        <v>0.75922231815881147</v>
      </c>
      <c r="CH181" s="29">
        <f t="shared" si="276"/>
        <v>2.4430519246612721E-2</v>
      </c>
      <c r="CI181" s="29">
        <f t="shared" si="277"/>
        <v>1.1294166240446346E-3</v>
      </c>
      <c r="CJ181" s="29">
        <f t="shared" si="278"/>
        <v>0</v>
      </c>
      <c r="CK181" s="29">
        <f t="shared" si="279"/>
        <v>0</v>
      </c>
      <c r="CL181" s="29">
        <f t="shared" si="280"/>
        <v>3.8816249139792445E-3</v>
      </c>
      <c r="CM181" s="29">
        <f t="shared" si="281"/>
        <v>1.8695739988727389</v>
      </c>
      <c r="CN181" s="29"/>
      <c r="CO181" s="29">
        <f t="shared" si="282"/>
        <v>0.8456375759035053</v>
      </c>
      <c r="CP181" s="29"/>
      <c r="CQ181" s="29">
        <f t="shared" si="283"/>
        <v>1.8174464876848029</v>
      </c>
      <c r="CR181" s="29">
        <f t="shared" si="284"/>
        <v>2.5037932467688552E-3</v>
      </c>
      <c r="CS181" s="29">
        <f t="shared" si="285"/>
        <v>0.18536499249713126</v>
      </c>
      <c r="CT181" s="29">
        <f t="shared" si="286"/>
        <v>0.10717308034918938</v>
      </c>
      <c r="CU181" s="29">
        <f t="shared" si="287"/>
        <v>1.9735682819383262E-3</v>
      </c>
      <c r="CV181" s="29">
        <f t="shared" si="288"/>
        <v>0.75922231815881147</v>
      </c>
      <c r="CW181" s="29">
        <f t="shared" si="289"/>
        <v>2.4430519246612721E-2</v>
      </c>
      <c r="CX181" s="29">
        <f t="shared" si="290"/>
        <v>1.1294166240446346E-3</v>
      </c>
      <c r="CY181" s="29">
        <f t="shared" si="291"/>
        <v>0</v>
      </c>
      <c r="CZ181" s="29">
        <f t="shared" si="292"/>
        <v>0</v>
      </c>
      <c r="DA181" s="29">
        <f t="shared" si="293"/>
        <v>1.1644874741937733E-2</v>
      </c>
      <c r="DB181" s="29">
        <f t="shared" si="294"/>
        <v>2.9108890508312375</v>
      </c>
      <c r="DC181" s="29">
        <f t="shared" si="295"/>
        <v>2.0612259331171114</v>
      </c>
      <c r="DD181" s="29">
        <f t="shared" si="296"/>
        <v>1.8730839162342623</v>
      </c>
      <c r="DE181" s="29">
        <f t="shared" si="297"/>
        <v>2.5804417857017278E-3</v>
      </c>
      <c r="DF181" s="29">
        <f t="shared" si="298"/>
        <v>0.25471941975143048</v>
      </c>
      <c r="DG181" s="29">
        <f t="shared" si="299"/>
        <v>1.8756643580199641</v>
      </c>
      <c r="DH181" s="29">
        <f t="shared" si="300"/>
        <v>0.12691608376573771</v>
      </c>
      <c r="DI181" s="29">
        <f t="shared" si="301"/>
        <v>0.12780333598569277</v>
      </c>
      <c r="DJ181" s="29">
        <f t="shared" si="302"/>
        <v>0.22090793254779303</v>
      </c>
      <c r="DK181" s="29">
        <f t="shared" si="303"/>
        <v>4.0679701235086605E-3</v>
      </c>
      <c r="DL181" s="29">
        <f t="shared" si="304"/>
        <v>1.5649287311902327</v>
      </c>
      <c r="DM181" s="29">
        <f t="shared" si="305"/>
        <v>5.0356819830634857E-2</v>
      </c>
      <c r="DN181" s="29">
        <f t="shared" si="306"/>
        <v>4.6559656695487599E-3</v>
      </c>
      <c r="DO181" s="29">
        <f t="shared" si="307"/>
        <v>0</v>
      </c>
      <c r="DP181" s="29">
        <f t="shared" si="308"/>
        <v>0</v>
      </c>
      <c r="DQ181" s="29">
        <f t="shared" si="309"/>
        <v>1.600181187065499E-2</v>
      </c>
      <c r="DR181" s="31">
        <f t="shared" si="310"/>
        <v>3.9913030090037678</v>
      </c>
      <c r="DS181" s="29"/>
      <c r="DT181" s="29">
        <f t="shared" si="311"/>
        <v>4.6559656695487599E-3</v>
      </c>
      <c r="DU181" s="29">
        <f t="shared" si="312"/>
        <v>2.5804417857017278E-3</v>
      </c>
      <c r="DV181" s="29">
        <f t="shared" si="313"/>
        <v>1.600181187065499E-2</v>
      </c>
      <c r="DW181" s="31">
        <f t="shared" si="314"/>
        <v>0.10714555844548901</v>
      </c>
      <c r="DX181" s="29">
        <f t="shared" si="315"/>
        <v>5.0356819830634857E-2</v>
      </c>
      <c r="DY181" s="29">
        <f t="shared" si="316"/>
        <v>0.81491090689985435</v>
      </c>
      <c r="DZ181" s="29">
        <f t="shared" si="317"/>
        <v>0.99565150450188367</v>
      </c>
      <c r="EA181" s="29">
        <f t="shared" si="318"/>
        <v>4.8436044211747191</v>
      </c>
      <c r="EB181" s="29">
        <f t="shared" si="319"/>
        <v>3.4321316536061719</v>
      </c>
      <c r="EC181" s="29"/>
      <c r="ED181" s="29"/>
      <c r="EE181" s="29">
        <f t="shared" si="320"/>
        <v>0.45272226932444531</v>
      </c>
      <c r="EF181" s="29">
        <f t="shared" si="321"/>
        <v>0.26959404631543654</v>
      </c>
      <c r="EG181" s="29">
        <f t="shared" si="322"/>
        <v>-0.85083590219068361</v>
      </c>
      <c r="EH181" s="29">
        <f t="shared" si="323"/>
        <v>3.4675271116191064</v>
      </c>
      <c r="EI181" s="29" t="e">
        <f>125.9*1000/8.3144+(#REF!*10^9-10^5)*6.5*(10^-6)/8.3144</f>
        <v>#REF!</v>
      </c>
      <c r="EJ181" s="29">
        <f t="shared" si="324"/>
        <v>10.271297556887921</v>
      </c>
      <c r="EK181" s="29" t="e">
        <f t="shared" si="325"/>
        <v>#REF!</v>
      </c>
      <c r="EL181" s="29" t="e">
        <f>#REF!</f>
        <v>#REF!</v>
      </c>
      <c r="EM181" s="29" t="e">
        <f>1/(0.000407-0.0000329*#REF!+0.00001202*P181+0.000056662*EA181-0.000306214*BT181-0.0006176*BW181+0.00018946*BT181/(BT181+BR181)+0.00025746*DJ181)</f>
        <v>#REF!</v>
      </c>
      <c r="EN181" s="29"/>
      <c r="EO181" s="29" t="e">
        <f t="shared" si="326"/>
        <v>#REF!</v>
      </c>
      <c r="EP181" s="29" t="e">
        <f>#REF!</f>
        <v>#REF!</v>
      </c>
      <c r="EQ181" s="31" t="e">
        <f t="shared" si="327"/>
        <v>#REF!</v>
      </c>
      <c r="ER181" s="31" t="e">
        <f>2064.1+31.52*DF181-12.28*DM181-289.6*DQ181+1.544*LN(DQ181)-177.24*(DF181-0.17145)^2-371.87*(DF181-0.17145)*(DM181-0.07365)+0.321067*#REF!-343.43*LN(#REF!)</f>
        <v>#REF!</v>
      </c>
      <c r="ES181" s="31" t="e">
        <f t="shared" si="328"/>
        <v>#REF!</v>
      </c>
      <c r="ET181" s="31">
        <f t="shared" si="329"/>
        <v>0.7025524852679923</v>
      </c>
      <c r="EU181" s="31" t="e">
        <f>(5573.8+587.9*#REF!-61*#REF!^2)/(5.3-0.633*LN(ET181)-3.97*EF181+0.06*EG181+24.7*BU181^2+0.081*P181+0.156*#REF!)</f>
        <v>#REF!</v>
      </c>
    </row>
    <row r="182" spans="4:151">
      <c r="D182">
        <v>76.84</v>
      </c>
      <c r="E182">
        <v>0.22</v>
      </c>
      <c r="F182">
        <v>11.47</v>
      </c>
      <c r="G182">
        <v>1.1599999999999999</v>
      </c>
      <c r="H182">
        <v>7.0000000000000007E-2</v>
      </c>
      <c r="I182">
        <v>0.14000000000000001</v>
      </c>
      <c r="J182">
        <v>0.67</v>
      </c>
      <c r="K182">
        <v>4.0199999999999996</v>
      </c>
      <c r="L182">
        <v>2.87</v>
      </c>
      <c r="M182" s="30">
        <v>0</v>
      </c>
      <c r="N182">
        <v>0</v>
      </c>
      <c r="O182">
        <v>0</v>
      </c>
      <c r="P182">
        <v>2.5299999999999998</v>
      </c>
      <c r="S182">
        <v>54.6</v>
      </c>
      <c r="T182">
        <v>0.1</v>
      </c>
      <c r="U182">
        <v>6.3</v>
      </c>
      <c r="V182">
        <v>7.7</v>
      </c>
      <c r="W182">
        <v>0.14000000000000001</v>
      </c>
      <c r="X182">
        <v>30.6</v>
      </c>
      <c r="Y182">
        <v>1.37</v>
      </c>
      <c r="Z182">
        <v>7.0000000000000007E-2</v>
      </c>
      <c r="AA182">
        <v>0</v>
      </c>
      <c r="AB182" s="30">
        <v>0</v>
      </c>
      <c r="AC182">
        <v>0.59</v>
      </c>
      <c r="AD182" s="30">
        <v>0</v>
      </c>
      <c r="AF182" s="29">
        <f t="shared" si="225"/>
        <v>0.20451694664220738</v>
      </c>
      <c r="AG182" s="29">
        <f t="shared" si="226"/>
        <v>0.17414732753019474</v>
      </c>
      <c r="AH182" s="7" t="str">
        <f t="shared" si="227"/>
        <v/>
      </c>
      <c r="AI182" s="29" t="str">
        <f t="shared" si="228"/>
        <v/>
      </c>
      <c r="AJ182" s="40" t="e">
        <f t="shared" si="229"/>
        <v>#REF!</v>
      </c>
      <c r="AK182" s="41">
        <f t="shared" ca="1" si="230"/>
        <v>984.82906877126402</v>
      </c>
      <c r="AL182" s="40">
        <f t="shared" ca="1" si="231"/>
        <v>887.20629559128997</v>
      </c>
      <c r="AM182" s="94">
        <f t="shared" ca="1" si="232"/>
        <v>984.82906877126402</v>
      </c>
      <c r="AN182" s="94">
        <f t="shared" ca="1" si="233"/>
        <v>0.45204951922025244</v>
      </c>
      <c r="AO182" s="90">
        <f t="shared" si="234"/>
        <v>1.6756470871839579</v>
      </c>
      <c r="AP182" s="90">
        <f t="shared" si="235"/>
        <v>1.657992676547515</v>
      </c>
      <c r="AQ182" s="29"/>
      <c r="AR182" s="40" t="e">
        <f t="shared" si="236"/>
        <v>#REF!</v>
      </c>
      <c r="AS182" s="40">
        <f t="shared" ca="1" si="237"/>
        <v>0.45204951922025244</v>
      </c>
      <c r="AT182" s="40">
        <f t="shared" ca="1" si="238"/>
        <v>0.91508151614600686</v>
      </c>
      <c r="AU182" s="64"/>
      <c r="AV182" s="126">
        <f t="shared" si="239"/>
        <v>3.0369619112012622E-2</v>
      </c>
      <c r="AW182" s="29"/>
      <c r="AX182" s="29">
        <f t="shared" si="240"/>
        <v>0.14113917429648731</v>
      </c>
      <c r="AY182" s="29">
        <f t="shared" si="241"/>
        <v>4.6473804553136491</v>
      </c>
      <c r="AZ182" s="29">
        <f t="shared" si="242"/>
        <v>17.705003907652664</v>
      </c>
      <c r="BA182" s="29">
        <f t="shared" si="243"/>
        <v>87.630003514128802</v>
      </c>
      <c r="BB182" s="29">
        <f t="shared" si="244"/>
        <v>1.2788698545210646</v>
      </c>
      <c r="BC182" s="29">
        <f t="shared" si="245"/>
        <v>2.7541725714457402E-3</v>
      </c>
      <c r="BD182" s="29">
        <f t="shared" si="246"/>
        <v>0.22498798560233815</v>
      </c>
      <c r="BE182" s="29">
        <f t="shared" si="247"/>
        <v>1.6145554961696063E-2</v>
      </c>
      <c r="BF182" s="29">
        <f t="shared" si="248"/>
        <v>9.8678414096916309E-4</v>
      </c>
      <c r="BG182" s="29">
        <f t="shared" si="249"/>
        <v>3.4735661615109023E-3</v>
      </c>
      <c r="BH182" s="29">
        <f t="shared" si="250"/>
        <v>1.1947772186299652E-2</v>
      </c>
      <c r="BI182" s="29">
        <f t="shared" si="251"/>
        <v>0.12972156653312658</v>
      </c>
      <c r="BJ182" s="29">
        <f t="shared" si="252"/>
        <v>6.0936770138859404E-2</v>
      </c>
      <c r="BK182" s="29">
        <f t="shared" si="253"/>
        <v>0</v>
      </c>
      <c r="BL182" s="29">
        <f t="shared" si="254"/>
        <v>0</v>
      </c>
      <c r="BM182" s="29">
        <f t="shared" si="255"/>
        <v>0</v>
      </c>
      <c r="BN182" s="29">
        <f t="shared" si="256"/>
        <v>1.7298240268173104</v>
      </c>
      <c r="BO182" s="29">
        <f t="shared" si="257"/>
        <v>0.73930633098792553</v>
      </c>
      <c r="BP182" s="29">
        <f t="shared" si="258"/>
        <v>1.5921692199599752E-3</v>
      </c>
      <c r="BQ182" s="29">
        <f t="shared" si="259"/>
        <v>0.13006408866703728</v>
      </c>
      <c r="BR182" s="29">
        <f t="shared" si="260"/>
        <v>9.3336401341367319E-3</v>
      </c>
      <c r="BS182" s="29">
        <f t="shared" si="261"/>
        <v>5.7045348293880479E-4</v>
      </c>
      <c r="BT182" s="29">
        <f t="shared" si="262"/>
        <v>2.0080459674860045E-3</v>
      </c>
      <c r="BU182" s="29">
        <f t="shared" si="263"/>
        <v>6.906929260476433E-3</v>
      </c>
      <c r="BV182" s="29">
        <f t="shared" si="264"/>
        <v>7.4991192469328963E-2</v>
      </c>
      <c r="BW182" s="29">
        <f t="shared" si="265"/>
        <v>3.522714981071022E-2</v>
      </c>
      <c r="BX182" s="29">
        <f t="shared" si="266"/>
        <v>0</v>
      </c>
      <c r="BY182" s="29">
        <f t="shared" si="267"/>
        <v>0</v>
      </c>
      <c r="BZ182" s="29">
        <f t="shared" si="268"/>
        <v>0</v>
      </c>
      <c r="CA182" s="29">
        <f t="shared" si="269"/>
        <v>1</v>
      </c>
      <c r="CB182" s="29">
        <f t="shared" si="270"/>
        <v>0.90872324384240144</v>
      </c>
      <c r="CC182" s="29">
        <f t="shared" si="271"/>
        <v>1.2518966233844276E-3</v>
      </c>
      <c r="CD182" s="29">
        <f t="shared" si="272"/>
        <v>6.1788330832377086E-2</v>
      </c>
      <c r="CE182" s="29">
        <f t="shared" si="273"/>
        <v>0.10717308034918938</v>
      </c>
      <c r="CF182" s="29">
        <f t="shared" si="274"/>
        <v>1.9735682819383262E-3</v>
      </c>
      <c r="CG182" s="29">
        <f t="shared" si="275"/>
        <v>0.75922231815881147</v>
      </c>
      <c r="CH182" s="29">
        <f t="shared" si="276"/>
        <v>2.4430519246612721E-2</v>
      </c>
      <c r="CI182" s="29">
        <f t="shared" si="277"/>
        <v>1.1294166240446346E-3</v>
      </c>
      <c r="CJ182" s="29">
        <f t="shared" si="278"/>
        <v>0</v>
      </c>
      <c r="CK182" s="29">
        <f t="shared" si="279"/>
        <v>0</v>
      </c>
      <c r="CL182" s="29">
        <f t="shared" si="280"/>
        <v>3.8816249139792445E-3</v>
      </c>
      <c r="CM182" s="29">
        <f t="shared" si="281"/>
        <v>1.8695739988727389</v>
      </c>
      <c r="CN182" s="29"/>
      <c r="CO182" s="29">
        <f t="shared" si="282"/>
        <v>0.8456375759035053</v>
      </c>
      <c r="CP182" s="29"/>
      <c r="CQ182" s="29">
        <f t="shared" si="283"/>
        <v>1.8174464876848029</v>
      </c>
      <c r="CR182" s="29">
        <f t="shared" si="284"/>
        <v>2.5037932467688552E-3</v>
      </c>
      <c r="CS182" s="29">
        <f t="shared" si="285"/>
        <v>0.18536499249713126</v>
      </c>
      <c r="CT182" s="29">
        <f t="shared" si="286"/>
        <v>0.10717308034918938</v>
      </c>
      <c r="CU182" s="29">
        <f t="shared" si="287"/>
        <v>1.9735682819383262E-3</v>
      </c>
      <c r="CV182" s="29">
        <f t="shared" si="288"/>
        <v>0.75922231815881147</v>
      </c>
      <c r="CW182" s="29">
        <f t="shared" si="289"/>
        <v>2.4430519246612721E-2</v>
      </c>
      <c r="CX182" s="29">
        <f t="shared" si="290"/>
        <v>1.1294166240446346E-3</v>
      </c>
      <c r="CY182" s="29">
        <f t="shared" si="291"/>
        <v>0</v>
      </c>
      <c r="CZ182" s="29">
        <f t="shared" si="292"/>
        <v>0</v>
      </c>
      <c r="DA182" s="29">
        <f t="shared" si="293"/>
        <v>1.1644874741937733E-2</v>
      </c>
      <c r="DB182" s="29">
        <f t="shared" si="294"/>
        <v>2.9108890508312375</v>
      </c>
      <c r="DC182" s="29">
        <f t="shared" si="295"/>
        <v>2.0612259331171114</v>
      </c>
      <c r="DD182" s="29">
        <f t="shared" si="296"/>
        <v>1.8730839162342623</v>
      </c>
      <c r="DE182" s="29">
        <f t="shared" si="297"/>
        <v>2.5804417857017278E-3</v>
      </c>
      <c r="DF182" s="29">
        <f t="shared" si="298"/>
        <v>0.25471941975143048</v>
      </c>
      <c r="DG182" s="29">
        <f t="shared" si="299"/>
        <v>1.8756643580199641</v>
      </c>
      <c r="DH182" s="29">
        <f t="shared" si="300"/>
        <v>0.12691608376573771</v>
      </c>
      <c r="DI182" s="29">
        <f t="shared" si="301"/>
        <v>0.12780333598569277</v>
      </c>
      <c r="DJ182" s="29">
        <f t="shared" si="302"/>
        <v>0.22090793254779303</v>
      </c>
      <c r="DK182" s="29">
        <f t="shared" si="303"/>
        <v>4.0679701235086605E-3</v>
      </c>
      <c r="DL182" s="29">
        <f t="shared" si="304"/>
        <v>1.5649287311902327</v>
      </c>
      <c r="DM182" s="29">
        <f t="shared" si="305"/>
        <v>5.0356819830634857E-2</v>
      </c>
      <c r="DN182" s="29">
        <f t="shared" si="306"/>
        <v>4.6559656695487599E-3</v>
      </c>
      <c r="DO182" s="29">
        <f t="shared" si="307"/>
        <v>0</v>
      </c>
      <c r="DP182" s="29">
        <f t="shared" si="308"/>
        <v>0</v>
      </c>
      <c r="DQ182" s="29">
        <f t="shared" si="309"/>
        <v>1.600181187065499E-2</v>
      </c>
      <c r="DR182" s="31">
        <f t="shared" si="310"/>
        <v>3.9913030090037678</v>
      </c>
      <c r="DS182" s="29"/>
      <c r="DT182" s="29">
        <f t="shared" si="311"/>
        <v>4.6559656695487599E-3</v>
      </c>
      <c r="DU182" s="29">
        <f t="shared" si="312"/>
        <v>2.5804417857017278E-3</v>
      </c>
      <c r="DV182" s="29">
        <f t="shared" si="313"/>
        <v>1.600181187065499E-2</v>
      </c>
      <c r="DW182" s="31">
        <f t="shared" si="314"/>
        <v>0.10714555844548901</v>
      </c>
      <c r="DX182" s="29">
        <f t="shared" si="315"/>
        <v>5.0356819830634857E-2</v>
      </c>
      <c r="DY182" s="29">
        <f t="shared" si="316"/>
        <v>0.81491090689985435</v>
      </c>
      <c r="DZ182" s="29">
        <f t="shared" si="317"/>
        <v>0.99565150450188367</v>
      </c>
      <c r="EA182" s="29">
        <f t="shared" si="318"/>
        <v>9.2598038889089427</v>
      </c>
      <c r="EB182" s="29">
        <f t="shared" si="319"/>
        <v>6.5781290995087609</v>
      </c>
      <c r="EC182" s="29"/>
      <c r="ED182" s="29"/>
      <c r="EE182" s="29">
        <f t="shared" si="320"/>
        <v>0.73930633098792553</v>
      </c>
      <c r="EF182" s="29">
        <f t="shared" si="321"/>
        <v>1.8819068845037975E-2</v>
      </c>
      <c r="EG182" s="29">
        <f t="shared" si="322"/>
        <v>-0.49882913961360764</v>
      </c>
      <c r="EH182" s="29">
        <f t="shared" si="323"/>
        <v>96.59635520432316</v>
      </c>
      <c r="EI182" s="29" t="e">
        <f>125.9*1000/8.3144+(#REF!*10^9-10^5)*6.5*(10^-6)/8.3144</f>
        <v>#REF!</v>
      </c>
      <c r="EJ182" s="29">
        <f t="shared" si="324"/>
        <v>11.249396151112361</v>
      </c>
      <c r="EK182" s="29" t="e">
        <f t="shared" si="325"/>
        <v>#REF!</v>
      </c>
      <c r="EL182" s="29" t="e">
        <f>#REF!</f>
        <v>#REF!</v>
      </c>
      <c r="EM182" s="29" t="e">
        <f>1/(0.000407-0.0000329*#REF!+0.00001202*P182+0.000056662*EA182-0.000306214*BT182-0.0006176*BW182+0.00018946*BT182/(BT182+BR182)+0.00025746*DJ182)</f>
        <v>#REF!</v>
      </c>
      <c r="EN182" s="29"/>
      <c r="EO182" s="29" t="e">
        <f t="shared" si="326"/>
        <v>#REF!</v>
      </c>
      <c r="EP182" s="29" t="e">
        <f>#REF!</f>
        <v>#REF!</v>
      </c>
      <c r="EQ182" s="31" t="e">
        <f t="shared" si="327"/>
        <v>#REF!</v>
      </c>
      <c r="ER182" s="31" t="e">
        <f>2064.1+31.52*DF182-12.28*DM182-289.6*DQ182+1.544*LN(DQ182)-177.24*(DF182-0.17145)^2-371.87*(DF182-0.17145)*(DM182-0.07365)+0.321067*#REF!-343.43*LN(#REF!)</f>
        <v>#REF!</v>
      </c>
      <c r="ES182" s="31" t="e">
        <f t="shared" si="328"/>
        <v>#REF!</v>
      </c>
      <c r="ET182" s="31">
        <f t="shared" si="329"/>
        <v>0.17705003907652664</v>
      </c>
      <c r="EU182" s="31" t="e">
        <f>(5573.8+587.9*#REF!-61*#REF!^2)/(5.3-0.633*LN(ET182)-3.97*EF182+0.06*EG182+24.7*BU182^2+0.081*P182+0.156*#REF!)</f>
        <v>#REF!</v>
      </c>
    </row>
    <row r="183" spans="4:151">
      <c r="D183">
        <v>76.319999999999993</v>
      </c>
      <c r="E183">
        <v>0.23</v>
      </c>
      <c r="F183">
        <v>11.87</v>
      </c>
      <c r="G183">
        <v>1.18</v>
      </c>
      <c r="H183">
        <v>0.01</v>
      </c>
      <c r="I183">
        <v>0.14000000000000001</v>
      </c>
      <c r="J183">
        <v>0.67</v>
      </c>
      <c r="K183">
        <v>4.22</v>
      </c>
      <c r="L183">
        <v>2.8</v>
      </c>
      <c r="M183" s="30">
        <v>0</v>
      </c>
      <c r="N183">
        <v>0</v>
      </c>
      <c r="O183">
        <v>0</v>
      </c>
      <c r="P183">
        <v>2.56</v>
      </c>
      <c r="S183">
        <v>54.6</v>
      </c>
      <c r="T183">
        <v>0.1</v>
      </c>
      <c r="U183">
        <v>6.3</v>
      </c>
      <c r="V183">
        <v>7.7</v>
      </c>
      <c r="W183">
        <v>0.14000000000000001</v>
      </c>
      <c r="X183">
        <v>30.6</v>
      </c>
      <c r="Y183">
        <v>1.37</v>
      </c>
      <c r="Z183">
        <v>7.0000000000000007E-2</v>
      </c>
      <c r="AA183">
        <v>0</v>
      </c>
      <c r="AB183" s="30">
        <v>0</v>
      </c>
      <c r="AC183">
        <v>0.59</v>
      </c>
      <c r="AD183" s="30">
        <v>0</v>
      </c>
      <c r="AF183" s="29">
        <f t="shared" si="225"/>
        <v>0.20697234596547193</v>
      </c>
      <c r="AG183" s="29">
        <f t="shared" si="226"/>
        <v>0.17711746616044258</v>
      </c>
      <c r="AH183" s="7" t="str">
        <f t="shared" si="227"/>
        <v/>
      </c>
      <c r="AI183" s="29" t="str">
        <f t="shared" si="228"/>
        <v/>
      </c>
      <c r="AJ183" s="40" t="e">
        <f t="shared" si="229"/>
        <v>#REF!</v>
      </c>
      <c r="AK183" s="41">
        <f t="shared" ca="1" si="230"/>
        <v>979.00943781613114</v>
      </c>
      <c r="AL183" s="40">
        <f t="shared" ca="1" si="231"/>
        <v>883.52453126870125</v>
      </c>
      <c r="AM183" s="94">
        <f t="shared" ca="1" si="232"/>
        <v>979.00943781613114</v>
      </c>
      <c r="AN183" s="94">
        <f t="shared" ca="1" si="233"/>
        <v>0.41728394725519857</v>
      </c>
      <c r="AO183" s="90">
        <f t="shared" si="234"/>
        <v>1.6053495922493681</v>
      </c>
      <c r="AP183" s="90">
        <f t="shared" si="235"/>
        <v>1.5991150800336986</v>
      </c>
      <c r="AQ183" s="29"/>
      <c r="AR183" s="40" t="e">
        <f t="shared" si="236"/>
        <v>#REF!</v>
      </c>
      <c r="AS183" s="40">
        <f t="shared" ca="1" si="237"/>
        <v>0.41728394725519857</v>
      </c>
      <c r="AT183" s="40">
        <f t="shared" ca="1" si="238"/>
        <v>0.93179798784697232</v>
      </c>
      <c r="AU183" s="64"/>
      <c r="AV183" s="126">
        <f t="shared" si="239"/>
        <v>2.9854879805029357E-2</v>
      </c>
      <c r="AW183" s="29"/>
      <c r="AX183" s="29">
        <f t="shared" si="240"/>
        <v>0.14113917429648731</v>
      </c>
      <c r="AY183" s="29">
        <f t="shared" si="241"/>
        <v>4.7275077045431946</v>
      </c>
      <c r="AZ183" s="29">
        <f t="shared" si="242"/>
        <v>17.457305819004748</v>
      </c>
      <c r="BA183" s="29">
        <f t="shared" si="243"/>
        <v>87.630003514128802</v>
      </c>
      <c r="BB183" s="29">
        <f t="shared" si="244"/>
        <v>1.2702153474368512</v>
      </c>
      <c r="BC183" s="29">
        <f t="shared" si="245"/>
        <v>2.8793622337841833E-3</v>
      </c>
      <c r="BD183" s="29">
        <f t="shared" si="246"/>
        <v>0.23283412285089397</v>
      </c>
      <c r="BE183" s="29">
        <f t="shared" si="247"/>
        <v>1.6423926598966684E-2</v>
      </c>
      <c r="BF183" s="29">
        <f t="shared" si="248"/>
        <v>1.4096916299559471E-4</v>
      </c>
      <c r="BG183" s="29">
        <f t="shared" si="249"/>
        <v>3.4735661615109023E-3</v>
      </c>
      <c r="BH183" s="29">
        <f t="shared" si="250"/>
        <v>1.1947772186299652E-2</v>
      </c>
      <c r="BI183" s="29">
        <f t="shared" si="251"/>
        <v>0.13617537581338163</v>
      </c>
      <c r="BJ183" s="29">
        <f t="shared" si="252"/>
        <v>5.9450507452545751E-2</v>
      </c>
      <c r="BK183" s="29">
        <f t="shared" si="253"/>
        <v>0</v>
      </c>
      <c r="BL183" s="29">
        <f t="shared" si="254"/>
        <v>0</v>
      </c>
      <c r="BM183" s="29">
        <f t="shared" si="255"/>
        <v>0</v>
      </c>
      <c r="BN183" s="29">
        <f t="shared" si="256"/>
        <v>1.7335409498972296</v>
      </c>
      <c r="BO183" s="29">
        <f t="shared" si="257"/>
        <v>0.73272878123366736</v>
      </c>
      <c r="BP183" s="29">
        <f t="shared" si="258"/>
        <v>1.6609715703311664E-3</v>
      </c>
      <c r="BQ183" s="29">
        <f t="shared" si="259"/>
        <v>0.1343112909243345</v>
      </c>
      <c r="BR183" s="29">
        <f t="shared" si="260"/>
        <v>9.4742074595586291E-3</v>
      </c>
      <c r="BS183" s="29">
        <f t="shared" si="261"/>
        <v>8.1318623020674449E-5</v>
      </c>
      <c r="BT183" s="29">
        <f t="shared" si="262"/>
        <v>2.0037404721918034E-3</v>
      </c>
      <c r="BU183" s="29">
        <f t="shared" si="263"/>
        <v>6.8921199623279495E-3</v>
      </c>
      <c r="BV183" s="29">
        <f t="shared" si="264"/>
        <v>7.855330779550064E-2</v>
      </c>
      <c r="BW183" s="29">
        <f t="shared" si="265"/>
        <v>3.4294261959067179E-2</v>
      </c>
      <c r="BX183" s="29">
        <f t="shared" si="266"/>
        <v>0</v>
      </c>
      <c r="BY183" s="29">
        <f t="shared" si="267"/>
        <v>0</v>
      </c>
      <c r="BZ183" s="29">
        <f t="shared" si="268"/>
        <v>0</v>
      </c>
      <c r="CA183" s="29">
        <f t="shared" si="269"/>
        <v>0.99999999999999978</v>
      </c>
      <c r="CB183" s="29">
        <f t="shared" si="270"/>
        <v>0.90872324384240144</v>
      </c>
      <c r="CC183" s="29">
        <f t="shared" si="271"/>
        <v>1.2518966233844276E-3</v>
      </c>
      <c r="CD183" s="29">
        <f t="shared" si="272"/>
        <v>6.1788330832377086E-2</v>
      </c>
      <c r="CE183" s="29">
        <f t="shared" si="273"/>
        <v>0.10717308034918938</v>
      </c>
      <c r="CF183" s="29">
        <f t="shared" si="274"/>
        <v>1.9735682819383262E-3</v>
      </c>
      <c r="CG183" s="29">
        <f t="shared" si="275"/>
        <v>0.75922231815881147</v>
      </c>
      <c r="CH183" s="29">
        <f t="shared" si="276"/>
        <v>2.4430519246612721E-2</v>
      </c>
      <c r="CI183" s="29">
        <f t="shared" si="277"/>
        <v>1.1294166240446346E-3</v>
      </c>
      <c r="CJ183" s="29">
        <f t="shared" si="278"/>
        <v>0</v>
      </c>
      <c r="CK183" s="29">
        <f t="shared" si="279"/>
        <v>0</v>
      </c>
      <c r="CL183" s="29">
        <f t="shared" si="280"/>
        <v>3.8816249139792445E-3</v>
      </c>
      <c r="CM183" s="29">
        <f t="shared" si="281"/>
        <v>1.8695739988727389</v>
      </c>
      <c r="CN183" s="29"/>
      <c r="CO183" s="29">
        <f t="shared" si="282"/>
        <v>0.8456375759035053</v>
      </c>
      <c r="CP183" s="29"/>
      <c r="CQ183" s="29">
        <f t="shared" si="283"/>
        <v>1.8174464876848029</v>
      </c>
      <c r="CR183" s="29">
        <f t="shared" si="284"/>
        <v>2.5037932467688552E-3</v>
      </c>
      <c r="CS183" s="29">
        <f t="shared" si="285"/>
        <v>0.18536499249713126</v>
      </c>
      <c r="CT183" s="29">
        <f t="shared" si="286"/>
        <v>0.10717308034918938</v>
      </c>
      <c r="CU183" s="29">
        <f t="shared" si="287"/>
        <v>1.9735682819383262E-3</v>
      </c>
      <c r="CV183" s="29">
        <f t="shared" si="288"/>
        <v>0.75922231815881147</v>
      </c>
      <c r="CW183" s="29">
        <f t="shared" si="289"/>
        <v>2.4430519246612721E-2</v>
      </c>
      <c r="CX183" s="29">
        <f t="shared" si="290"/>
        <v>1.1294166240446346E-3</v>
      </c>
      <c r="CY183" s="29">
        <f t="shared" si="291"/>
        <v>0</v>
      </c>
      <c r="CZ183" s="29">
        <f t="shared" si="292"/>
        <v>0</v>
      </c>
      <c r="DA183" s="29">
        <f t="shared" si="293"/>
        <v>1.1644874741937733E-2</v>
      </c>
      <c r="DB183" s="29">
        <f t="shared" si="294"/>
        <v>2.9108890508312375</v>
      </c>
      <c r="DC183" s="29">
        <f t="shared" si="295"/>
        <v>2.0612259331171114</v>
      </c>
      <c r="DD183" s="29">
        <f t="shared" si="296"/>
        <v>1.8730839162342623</v>
      </c>
      <c r="DE183" s="29">
        <f t="shared" si="297"/>
        <v>2.5804417857017278E-3</v>
      </c>
      <c r="DF183" s="29">
        <f t="shared" si="298"/>
        <v>0.25471941975143048</v>
      </c>
      <c r="DG183" s="29">
        <f t="shared" si="299"/>
        <v>1.8756643580199641</v>
      </c>
      <c r="DH183" s="29">
        <f t="shared" si="300"/>
        <v>0.12691608376573771</v>
      </c>
      <c r="DI183" s="29">
        <f t="shared" si="301"/>
        <v>0.12780333598569277</v>
      </c>
      <c r="DJ183" s="29">
        <f t="shared" si="302"/>
        <v>0.22090793254779303</v>
      </c>
      <c r="DK183" s="29">
        <f t="shared" si="303"/>
        <v>4.0679701235086605E-3</v>
      </c>
      <c r="DL183" s="29">
        <f t="shared" si="304"/>
        <v>1.5649287311902327</v>
      </c>
      <c r="DM183" s="29">
        <f t="shared" si="305"/>
        <v>5.0356819830634857E-2</v>
      </c>
      <c r="DN183" s="29">
        <f t="shared" si="306"/>
        <v>4.6559656695487599E-3</v>
      </c>
      <c r="DO183" s="29">
        <f t="shared" si="307"/>
        <v>0</v>
      </c>
      <c r="DP183" s="29">
        <f t="shared" si="308"/>
        <v>0</v>
      </c>
      <c r="DQ183" s="29">
        <f t="shared" si="309"/>
        <v>1.600181187065499E-2</v>
      </c>
      <c r="DR183" s="31">
        <f t="shared" si="310"/>
        <v>3.9913030090037678</v>
      </c>
      <c r="DS183" s="29"/>
      <c r="DT183" s="29">
        <f t="shared" si="311"/>
        <v>4.6559656695487599E-3</v>
      </c>
      <c r="DU183" s="29">
        <f t="shared" si="312"/>
        <v>2.5804417857017278E-3</v>
      </c>
      <c r="DV183" s="29">
        <f t="shared" si="313"/>
        <v>1.600181187065499E-2</v>
      </c>
      <c r="DW183" s="31">
        <f t="shared" si="314"/>
        <v>0.10714555844548901</v>
      </c>
      <c r="DX183" s="29">
        <f t="shared" si="315"/>
        <v>5.0356819830634857E-2</v>
      </c>
      <c r="DY183" s="29">
        <f t="shared" si="316"/>
        <v>0.81491090689985435</v>
      </c>
      <c r="DZ183" s="29">
        <f t="shared" si="317"/>
        <v>0.99565150450188367</v>
      </c>
      <c r="EA183" s="29">
        <f t="shared" si="318"/>
        <v>9.337818555788278</v>
      </c>
      <c r="EB183" s="29">
        <f t="shared" si="319"/>
        <v>6.5528707255877148</v>
      </c>
      <c r="EC183" s="29"/>
      <c r="ED183" s="29"/>
      <c r="EE183" s="29">
        <f t="shared" si="320"/>
        <v>0.73272878123366736</v>
      </c>
      <c r="EF183" s="29">
        <f t="shared" si="321"/>
        <v>1.8451386517099055E-2</v>
      </c>
      <c r="EG183" s="29">
        <f t="shared" si="322"/>
        <v>-0.51644109442955488</v>
      </c>
      <c r="EH183" s="29">
        <f t="shared" si="323"/>
        <v>99.287138045109558</v>
      </c>
      <c r="EI183" s="29" t="e">
        <f>125.9*1000/8.3144+(#REF!*10^9-10^5)*6.5*(10^-6)/8.3144</f>
        <v>#REF!</v>
      </c>
      <c r="EJ183" s="29">
        <f t="shared" si="324"/>
        <v>11.282495882566421</v>
      </c>
      <c r="EK183" s="29" t="e">
        <f t="shared" si="325"/>
        <v>#REF!</v>
      </c>
      <c r="EL183" s="29" t="e">
        <f>#REF!</f>
        <v>#REF!</v>
      </c>
      <c r="EM183" s="29" t="e">
        <f>1/(0.000407-0.0000329*#REF!+0.00001202*P183+0.000056662*EA183-0.000306214*BT183-0.0006176*BW183+0.00018946*BT183/(BT183+BR183)+0.00025746*DJ183)</f>
        <v>#REF!</v>
      </c>
      <c r="EN183" s="29"/>
      <c r="EO183" s="29" t="e">
        <f t="shared" si="326"/>
        <v>#REF!</v>
      </c>
      <c r="EP183" s="29" t="e">
        <f>#REF!</f>
        <v>#REF!</v>
      </c>
      <c r="EQ183" s="31" t="e">
        <f t="shared" si="327"/>
        <v>#REF!</v>
      </c>
      <c r="ER183" s="31" t="e">
        <f>2064.1+31.52*DF183-12.28*DM183-289.6*DQ183+1.544*LN(DQ183)-177.24*(DF183-0.17145)^2-371.87*(DF183-0.17145)*(DM183-0.07365)+0.321067*#REF!-343.43*LN(#REF!)</f>
        <v>#REF!</v>
      </c>
      <c r="ES183" s="31" t="e">
        <f t="shared" si="328"/>
        <v>#REF!</v>
      </c>
      <c r="ET183" s="31">
        <f t="shared" si="329"/>
        <v>0.17457305819004748</v>
      </c>
      <c r="EU183" s="31" t="e">
        <f>(5573.8+587.9*#REF!-61*#REF!^2)/(5.3-0.633*LN(ET183)-3.97*EF183+0.06*EG183+24.7*BU183^2+0.081*P183+0.156*#REF!)</f>
        <v>#REF!</v>
      </c>
    </row>
    <row r="184" spans="4:151">
      <c r="D184">
        <v>49.6</v>
      </c>
      <c r="E184">
        <v>3.79</v>
      </c>
      <c r="F184">
        <v>15.8</v>
      </c>
      <c r="G184">
        <v>13</v>
      </c>
      <c r="H184">
        <v>0.14000000000000001</v>
      </c>
      <c r="I184">
        <v>4.26</v>
      </c>
      <c r="J184">
        <v>6.59</v>
      </c>
      <c r="K184">
        <v>3.65</v>
      </c>
      <c r="L184">
        <v>1.04</v>
      </c>
      <c r="M184" s="30">
        <v>0</v>
      </c>
      <c r="N184">
        <v>0</v>
      </c>
      <c r="O184">
        <v>0.63</v>
      </c>
      <c r="P184">
        <v>0</v>
      </c>
      <c r="S184">
        <v>51.81</v>
      </c>
      <c r="T184">
        <v>0.13</v>
      </c>
      <c r="U184">
        <v>1.0900000000000001</v>
      </c>
      <c r="V184">
        <v>26.34</v>
      </c>
      <c r="W184">
        <v>0.69</v>
      </c>
      <c r="X184">
        <v>19.260000000000002</v>
      </c>
      <c r="Y184">
        <v>1.08</v>
      </c>
      <c r="Z184">
        <v>0.02</v>
      </c>
      <c r="AA184">
        <v>0.01</v>
      </c>
      <c r="AB184" s="30">
        <v>0</v>
      </c>
      <c r="AC184">
        <v>0.02</v>
      </c>
      <c r="AD184" s="30">
        <v>0</v>
      </c>
      <c r="AF184" s="29">
        <f t="shared" si="225"/>
        <v>0.30316563993055301</v>
      </c>
      <c r="AG184" s="29">
        <f t="shared" si="226"/>
        <v>0.14498676840877112</v>
      </c>
      <c r="AH184" s="7" t="str">
        <f t="shared" si="227"/>
        <v/>
      </c>
      <c r="AI184" s="29" t="str">
        <f t="shared" si="228"/>
        <v/>
      </c>
      <c r="AJ184" s="40" t="e">
        <f t="shared" si="229"/>
        <v>#REF!</v>
      </c>
      <c r="AK184" s="41">
        <f t="shared" ca="1" si="230"/>
        <v>1071.4763756127061</v>
      </c>
      <c r="AL184" s="40">
        <f t="shared" ca="1" si="231"/>
        <v>1137.8408209966346</v>
      </c>
      <c r="AM184" s="94">
        <f t="shared" ca="1" si="232"/>
        <v>1071.4763756127061</v>
      </c>
      <c r="AN184" s="94">
        <f t="shared" ca="1" si="233"/>
        <v>0.49432236509535254</v>
      </c>
      <c r="AO184" s="90">
        <f t="shared" si="234"/>
        <v>0.20353203797468339</v>
      </c>
      <c r="AP184" s="90">
        <f t="shared" si="235"/>
        <v>0.13024873417721516</v>
      </c>
      <c r="AQ184" s="29"/>
      <c r="AR184" s="40" t="e">
        <f t="shared" si="236"/>
        <v>#REF!</v>
      </c>
      <c r="AS184" s="40">
        <f t="shared" ca="1" si="237"/>
        <v>0.49432236509535254</v>
      </c>
      <c r="AT184" s="40">
        <f t="shared" ca="1" si="238"/>
        <v>-0.25207540563928676</v>
      </c>
      <c r="AU184" s="64"/>
      <c r="AV184" s="126">
        <f t="shared" si="239"/>
        <v>0.44815240833932413</v>
      </c>
      <c r="AW184" s="29"/>
      <c r="AX184" s="29">
        <f t="shared" si="240"/>
        <v>0.76707488125356338</v>
      </c>
      <c r="AY184" s="29">
        <f t="shared" si="241"/>
        <v>1.7116384225090746</v>
      </c>
      <c r="AZ184" s="29">
        <f t="shared" si="242"/>
        <v>36.87436542711913</v>
      </c>
      <c r="BA184" s="29">
        <f t="shared" si="243"/>
        <v>56.586784588973991</v>
      </c>
      <c r="BB184" s="29">
        <f t="shared" si="244"/>
        <v>0.82550682957111932</v>
      </c>
      <c r="BC184" s="29">
        <f t="shared" si="245"/>
        <v>4.7446882026269802E-2</v>
      </c>
      <c r="BD184" s="29">
        <f t="shared" si="246"/>
        <v>0.30992242131795494</v>
      </c>
      <c r="BE184" s="29">
        <f t="shared" si="247"/>
        <v>0.18094156422590416</v>
      </c>
      <c r="BF184" s="29">
        <f t="shared" si="248"/>
        <v>1.9735682819383262E-3</v>
      </c>
      <c r="BG184" s="29">
        <f t="shared" si="249"/>
        <v>0.10569565605740315</v>
      </c>
      <c r="BH184" s="29">
        <f t="shared" si="250"/>
        <v>0.11751614732494731</v>
      </c>
      <c r="BI184" s="29">
        <f t="shared" si="251"/>
        <v>0.11778201936465474</v>
      </c>
      <c r="BJ184" s="29">
        <f t="shared" si="252"/>
        <v>2.208161705380271E-2</v>
      </c>
      <c r="BK184" s="29">
        <f t="shared" si="253"/>
        <v>0</v>
      </c>
      <c r="BL184" s="29">
        <f t="shared" si="254"/>
        <v>0</v>
      </c>
      <c r="BM184" s="29">
        <f t="shared" si="255"/>
        <v>8.8771779028724001E-3</v>
      </c>
      <c r="BN184" s="29">
        <f t="shared" si="256"/>
        <v>1.7377438831268672</v>
      </c>
      <c r="BO184" s="29">
        <f t="shared" si="257"/>
        <v>0.47504516493288768</v>
      </c>
      <c r="BP184" s="29">
        <f t="shared" si="258"/>
        <v>2.7303725529963987E-2</v>
      </c>
      <c r="BQ184" s="29">
        <f t="shared" si="259"/>
        <v>0.17834758293626432</v>
      </c>
      <c r="BR184" s="29">
        <f t="shared" si="260"/>
        <v>0.10412441441043713</v>
      </c>
      <c r="BS184" s="29">
        <f t="shared" si="261"/>
        <v>1.1357072242355534E-3</v>
      </c>
      <c r="BT184" s="29">
        <f t="shared" si="262"/>
        <v>6.0823494810533389E-2</v>
      </c>
      <c r="BU184" s="29">
        <f t="shared" si="263"/>
        <v>6.7625700464841065E-2</v>
      </c>
      <c r="BV184" s="29">
        <f t="shared" si="264"/>
        <v>6.7778698868281875E-2</v>
      </c>
      <c r="BW184" s="29">
        <f t="shared" si="265"/>
        <v>1.2707060728690017E-2</v>
      </c>
      <c r="BX184" s="29">
        <f t="shared" si="266"/>
        <v>0</v>
      </c>
      <c r="BY184" s="29">
        <f t="shared" si="267"/>
        <v>0</v>
      </c>
      <c r="BZ184" s="29">
        <f t="shared" si="268"/>
        <v>5.1084500938647845E-3</v>
      </c>
      <c r="CA184" s="29">
        <f t="shared" si="269"/>
        <v>0.99999999999999967</v>
      </c>
      <c r="CB184" s="29">
        <f t="shared" si="270"/>
        <v>0.86228848467902597</v>
      </c>
      <c r="CC184" s="29">
        <f t="shared" si="271"/>
        <v>1.6274656103997557E-3</v>
      </c>
      <c r="CD184" s="29">
        <f t="shared" si="272"/>
        <v>1.0690362001157307E-2</v>
      </c>
      <c r="CE184" s="29">
        <f t="shared" si="273"/>
        <v>0.36661544628540887</v>
      </c>
      <c r="CF184" s="29">
        <f t="shared" si="274"/>
        <v>9.7268722466960344E-3</v>
      </c>
      <c r="CG184" s="29">
        <f t="shared" si="275"/>
        <v>0.47786345907642841</v>
      </c>
      <c r="CH184" s="29">
        <f t="shared" si="276"/>
        <v>1.9259095464483022E-2</v>
      </c>
      <c r="CI184" s="29">
        <f t="shared" si="277"/>
        <v>3.2269046401275274E-4</v>
      </c>
      <c r="CJ184" s="29">
        <f t="shared" si="278"/>
        <v>1.0616162045097456E-4</v>
      </c>
      <c r="CK184" s="29">
        <f t="shared" si="279"/>
        <v>0</v>
      </c>
      <c r="CL184" s="29">
        <f t="shared" si="280"/>
        <v>1.3158050555861847E-4</v>
      </c>
      <c r="CM184" s="29">
        <f t="shared" si="281"/>
        <v>1.7486316179536219</v>
      </c>
      <c r="CN184" s="29"/>
      <c r="CO184" s="29">
        <f t="shared" si="282"/>
        <v>0.54680511616431782</v>
      </c>
      <c r="CP184" s="29"/>
      <c r="CQ184" s="29">
        <f t="shared" si="283"/>
        <v>1.7245769693580519</v>
      </c>
      <c r="CR184" s="29">
        <f t="shared" si="284"/>
        <v>3.2549312207995115E-3</v>
      </c>
      <c r="CS184" s="29">
        <f t="shared" si="285"/>
        <v>3.2071086003471923E-2</v>
      </c>
      <c r="CT184" s="29">
        <f t="shared" si="286"/>
        <v>0.36661544628540887</v>
      </c>
      <c r="CU184" s="29">
        <f t="shared" si="287"/>
        <v>9.7268722466960344E-3</v>
      </c>
      <c r="CV184" s="29">
        <f t="shared" si="288"/>
        <v>0.47786345907642841</v>
      </c>
      <c r="CW184" s="29">
        <f t="shared" si="289"/>
        <v>1.9259095464483022E-2</v>
      </c>
      <c r="CX184" s="29">
        <f t="shared" si="290"/>
        <v>3.2269046401275274E-4</v>
      </c>
      <c r="CY184" s="29">
        <f t="shared" si="291"/>
        <v>1.0616162045097456E-4</v>
      </c>
      <c r="CZ184" s="29">
        <f t="shared" si="292"/>
        <v>0</v>
      </c>
      <c r="DA184" s="29">
        <f t="shared" si="293"/>
        <v>3.9474151667585541E-4</v>
      </c>
      <c r="DB184" s="29">
        <f t="shared" si="294"/>
        <v>2.6341914532564794</v>
      </c>
      <c r="DC184" s="29">
        <f t="shared" si="295"/>
        <v>2.2777387697399862</v>
      </c>
      <c r="DD184" s="29">
        <f t="shared" si="296"/>
        <v>1.9640679122537616</v>
      </c>
      <c r="DE184" s="29">
        <f t="shared" si="297"/>
        <v>3.7069415172260754E-3</v>
      </c>
      <c r="DF184" s="29">
        <f t="shared" si="298"/>
        <v>4.8699703985182287E-2</v>
      </c>
      <c r="DG184" s="29">
        <f t="shared" si="299"/>
        <v>1.9677748537709878</v>
      </c>
      <c r="DH184" s="29">
        <f t="shared" si="300"/>
        <v>3.593208774623835E-2</v>
      </c>
      <c r="DI184" s="29">
        <f t="shared" si="301"/>
        <v>1.2767616238943937E-2</v>
      </c>
      <c r="DJ184" s="29">
        <f t="shared" si="302"/>
        <v>0.83505421558980319</v>
      </c>
      <c r="DK184" s="29">
        <f t="shared" si="303"/>
        <v>2.215527402460744E-2</v>
      </c>
      <c r="DL184" s="29">
        <f t="shared" si="304"/>
        <v>1.0884481273804383</v>
      </c>
      <c r="DM184" s="29">
        <f t="shared" si="305"/>
        <v>4.3867188409576506E-2</v>
      </c>
      <c r="DN184" s="29">
        <f t="shared" si="306"/>
        <v>1.4700091610144654E-3</v>
      </c>
      <c r="DO184" s="29">
        <f t="shared" si="307"/>
        <v>4.8361687751921232E-4</v>
      </c>
      <c r="DP184" s="29">
        <f t="shared" si="308"/>
        <v>0</v>
      </c>
      <c r="DQ184" s="29">
        <f t="shared" si="309"/>
        <v>5.9941203770570608E-4</v>
      </c>
      <c r="DR184" s="31">
        <f t="shared" si="310"/>
        <v>4.0085524012368348</v>
      </c>
      <c r="DS184" s="29"/>
      <c r="DT184" s="29">
        <f t="shared" si="311"/>
        <v>1.4700091610144654E-3</v>
      </c>
      <c r="DU184" s="29">
        <f t="shared" si="312"/>
        <v>3.7069415172260754E-3</v>
      </c>
      <c r="DV184" s="29">
        <f t="shared" si="313"/>
        <v>5.9941203770570608E-4</v>
      </c>
      <c r="DW184" s="31">
        <f t="shared" si="314"/>
        <v>1.0698195040223766E-2</v>
      </c>
      <c r="DX184" s="29">
        <f t="shared" si="315"/>
        <v>4.3867188409576506E-2</v>
      </c>
      <c r="DY184" s="29">
        <f t="shared" si="316"/>
        <v>0.94369264601391123</v>
      </c>
      <c r="DZ184" s="29">
        <f t="shared" si="317"/>
        <v>1.0040343921796577</v>
      </c>
      <c r="EA184" s="29">
        <f t="shared" si="318"/>
        <v>5.0212638459383676</v>
      </c>
      <c r="EB184" s="29">
        <f t="shared" si="319"/>
        <v>1.4499708990084048</v>
      </c>
      <c r="EC184" s="29"/>
      <c r="ED184" s="29"/>
      <c r="EE184" s="29">
        <f t="shared" si="320"/>
        <v>0.47504516493288768</v>
      </c>
      <c r="EF184" s="29">
        <f t="shared" si="321"/>
        <v>0.23370931691004715</v>
      </c>
      <c r="EG184" s="29">
        <f t="shared" si="322"/>
        <v>-0.88131617717798338</v>
      </c>
      <c r="EH184" s="29">
        <f t="shared" si="323"/>
        <v>5.2640406756499445</v>
      </c>
      <c r="EI184" s="29" t="e">
        <f>125.9*1000/8.3144+(#REF!*10^9-10^5)*6.5*(10^-6)/8.3144</f>
        <v>#REF!</v>
      </c>
      <c r="EJ184" s="29">
        <f t="shared" si="324"/>
        <v>10.851013914867487</v>
      </c>
      <c r="EK184" s="29" t="e">
        <f t="shared" si="325"/>
        <v>#REF!</v>
      </c>
      <c r="EL184" s="29" t="e">
        <f>#REF!</f>
        <v>#REF!</v>
      </c>
      <c r="EM184" s="29" t="e">
        <f>1/(0.000407-0.0000329*#REF!+0.00001202*P184+0.000056662*EA184-0.000306214*BT184-0.0006176*BW184+0.00018946*BT184/(BT184+BR184)+0.00025746*DJ184)</f>
        <v>#REF!</v>
      </c>
      <c r="EN184" s="29"/>
      <c r="EO184" s="29" t="e">
        <f t="shared" si="326"/>
        <v>#REF!</v>
      </c>
      <c r="EP184" s="29" t="e">
        <f>#REF!</f>
        <v>#REF!</v>
      </c>
      <c r="EQ184" s="31" t="e">
        <f t="shared" si="327"/>
        <v>#REF!</v>
      </c>
      <c r="ER184" s="31" t="e">
        <f>2064.1+31.52*DF184-12.28*DM184-289.6*DQ184+1.544*LN(DQ184)-177.24*(DF184-0.17145)^2-371.87*(DF184-0.17145)*(DM184-0.07365)+0.321067*#REF!-343.43*LN(#REF!)</f>
        <v>#REF!</v>
      </c>
      <c r="ES184" s="31" t="e">
        <f t="shared" si="328"/>
        <v>#REF!</v>
      </c>
      <c r="ET184" s="31">
        <f t="shared" si="329"/>
        <v>0.36874365427119121</v>
      </c>
      <c r="EU184" s="31" t="e">
        <f>(5573.8+587.9*#REF!-61*#REF!^2)/(5.3-0.633*LN(ET184)-3.97*EF184+0.06*EG184+24.7*BU184^2+0.081*P184+0.156*#REF!)</f>
        <v>#REF!</v>
      </c>
    </row>
    <row r="185" spans="4:151">
      <c r="D185">
        <v>48.1</v>
      </c>
      <c r="E185">
        <v>3.88</v>
      </c>
      <c r="F185">
        <v>13.2</v>
      </c>
      <c r="G185">
        <v>16.399999999999999</v>
      </c>
      <c r="H185">
        <v>0.16</v>
      </c>
      <c r="I185">
        <v>4.0199999999999996</v>
      </c>
      <c r="J185">
        <v>6.51</v>
      </c>
      <c r="K185">
        <v>3.36</v>
      </c>
      <c r="L185">
        <v>1.36</v>
      </c>
      <c r="M185" s="30">
        <v>0</v>
      </c>
      <c r="N185">
        <v>0</v>
      </c>
      <c r="O185">
        <v>1.59</v>
      </c>
      <c r="P185">
        <v>0</v>
      </c>
      <c r="S185">
        <v>51.81</v>
      </c>
      <c r="T185">
        <v>0.13</v>
      </c>
      <c r="U185">
        <v>1.0900000000000001</v>
      </c>
      <c r="V185">
        <v>26.34</v>
      </c>
      <c r="W185">
        <v>0.69</v>
      </c>
      <c r="X185">
        <v>19.260000000000002</v>
      </c>
      <c r="Y185">
        <v>1.08</v>
      </c>
      <c r="Z185">
        <v>0.02</v>
      </c>
      <c r="AA185">
        <v>0.01</v>
      </c>
      <c r="AB185" s="30">
        <v>0</v>
      </c>
      <c r="AC185">
        <v>0.02</v>
      </c>
      <c r="AD185" s="30">
        <v>0</v>
      </c>
      <c r="AF185" s="29">
        <f t="shared" si="225"/>
        <v>0.30615573526452228</v>
      </c>
      <c r="AG185" s="29">
        <f t="shared" si="226"/>
        <v>2.9073350671196818E-2</v>
      </c>
      <c r="AH185" s="7">
        <f t="shared" ca="1" si="227"/>
        <v>7.2066320199537248</v>
      </c>
      <c r="AI185" s="29">
        <f t="shared" ca="1" si="228"/>
        <v>1388.0217991022505</v>
      </c>
      <c r="AJ185" s="40" t="e">
        <f t="shared" si="229"/>
        <v>#REF!</v>
      </c>
      <c r="AK185" s="41">
        <f t="shared" ca="1" si="230"/>
        <v>1114.8717991022506</v>
      </c>
      <c r="AL185" s="40">
        <f t="shared" ca="1" si="231"/>
        <v>1147.4842090536131</v>
      </c>
      <c r="AM185" s="94">
        <f t="shared" ca="1" si="232"/>
        <v>1114.8717991022506</v>
      </c>
      <c r="AN185" s="94">
        <f t="shared" ca="1" si="233"/>
        <v>0.72066320199537248</v>
      </c>
      <c r="AO185" s="90">
        <f t="shared" si="234"/>
        <v>0.24798100000000001</v>
      </c>
      <c r="AP185" s="90">
        <f t="shared" si="235"/>
        <v>0.17347348484848485</v>
      </c>
      <c r="AQ185" s="29"/>
      <c r="AR185" s="40" t="e">
        <f t="shared" si="236"/>
        <v>#REF!</v>
      </c>
      <c r="AS185" s="40">
        <f t="shared" ca="1" si="237"/>
        <v>0.72066320199537248</v>
      </c>
      <c r="AT185" s="40">
        <f t="shared" ca="1" si="238"/>
        <v>-0.22244666295295942</v>
      </c>
      <c r="AU185" s="64"/>
      <c r="AV185" s="126">
        <f t="shared" si="239"/>
        <v>0.3352290859357191</v>
      </c>
      <c r="AW185" s="29"/>
      <c r="AX185" s="29">
        <f t="shared" si="240"/>
        <v>0.76707488125356338</v>
      </c>
      <c r="AY185" s="29">
        <f t="shared" si="241"/>
        <v>2.288210997898469</v>
      </c>
      <c r="AZ185" s="29">
        <f t="shared" si="242"/>
        <v>30.408302972042478</v>
      </c>
      <c r="BA185" s="29">
        <f t="shared" si="243"/>
        <v>56.586784588973991</v>
      </c>
      <c r="BB185" s="29">
        <f t="shared" si="244"/>
        <v>0.80054190528973468</v>
      </c>
      <c r="BC185" s="29">
        <f t="shared" si="245"/>
        <v>4.8573588987315786E-2</v>
      </c>
      <c r="BD185" s="29">
        <f t="shared" si="246"/>
        <v>0.25892252920234204</v>
      </c>
      <c r="BE185" s="29">
        <f t="shared" si="247"/>
        <v>0.22826474256190982</v>
      </c>
      <c r="BF185" s="29">
        <f t="shared" si="248"/>
        <v>2.2555066079295153E-3</v>
      </c>
      <c r="BG185" s="29">
        <f t="shared" si="249"/>
        <v>9.974097120909875E-2</v>
      </c>
      <c r="BH185" s="29">
        <f t="shared" si="250"/>
        <v>0.11608954766091152</v>
      </c>
      <c r="BI185" s="29">
        <f t="shared" si="251"/>
        <v>0.1084239959082849</v>
      </c>
      <c r="BJ185" s="29">
        <f t="shared" si="252"/>
        <v>2.8875960762665083E-2</v>
      </c>
      <c r="BK185" s="29">
        <f t="shared" si="253"/>
        <v>0</v>
      </c>
      <c r="BL185" s="29">
        <f t="shared" si="254"/>
        <v>0</v>
      </c>
      <c r="BM185" s="29">
        <f t="shared" si="255"/>
        <v>2.2404306135820822E-2</v>
      </c>
      <c r="BN185" s="29">
        <f t="shared" si="256"/>
        <v>1.7140930543260131</v>
      </c>
      <c r="BO185" s="29">
        <f t="shared" si="257"/>
        <v>0.46703526583305033</v>
      </c>
      <c r="BP185" s="29">
        <f t="shared" si="258"/>
        <v>2.8337778316484152E-2</v>
      </c>
      <c r="BQ185" s="29">
        <f t="shared" si="259"/>
        <v>0.15105511836062555</v>
      </c>
      <c r="BR185" s="29">
        <f t="shared" si="260"/>
        <v>0.13316939940093522</v>
      </c>
      <c r="BS185" s="29">
        <f t="shared" si="261"/>
        <v>1.3158600708620149E-3</v>
      </c>
      <c r="BT185" s="29">
        <f t="shared" si="262"/>
        <v>5.8188772749165139E-2</v>
      </c>
      <c r="BU185" s="29">
        <f t="shared" si="263"/>
        <v>6.7726514244909705E-2</v>
      </c>
      <c r="BV185" s="29">
        <f t="shared" si="264"/>
        <v>6.3254439795228948E-2</v>
      </c>
      <c r="BW185" s="29">
        <f t="shared" si="265"/>
        <v>1.6846203705095347E-2</v>
      </c>
      <c r="BX185" s="29">
        <f t="shared" si="266"/>
        <v>0</v>
      </c>
      <c r="BY185" s="29">
        <f t="shared" si="267"/>
        <v>0</v>
      </c>
      <c r="BZ185" s="29">
        <f t="shared" si="268"/>
        <v>1.3070647523643498E-2</v>
      </c>
      <c r="CA185" s="29">
        <f t="shared" si="269"/>
        <v>0.99999999999999989</v>
      </c>
      <c r="CB185" s="29">
        <f t="shared" si="270"/>
        <v>0.86228848467902597</v>
      </c>
      <c r="CC185" s="29">
        <f t="shared" si="271"/>
        <v>1.6274656103997557E-3</v>
      </c>
      <c r="CD185" s="29">
        <f t="shared" si="272"/>
        <v>1.0690362001157307E-2</v>
      </c>
      <c r="CE185" s="29">
        <f t="shared" si="273"/>
        <v>0.36661544628540887</v>
      </c>
      <c r="CF185" s="29">
        <f t="shared" si="274"/>
        <v>9.7268722466960344E-3</v>
      </c>
      <c r="CG185" s="29">
        <f t="shared" si="275"/>
        <v>0.47786345907642841</v>
      </c>
      <c r="CH185" s="29">
        <f t="shared" si="276"/>
        <v>1.9259095464483022E-2</v>
      </c>
      <c r="CI185" s="29">
        <f t="shared" si="277"/>
        <v>3.2269046401275274E-4</v>
      </c>
      <c r="CJ185" s="29">
        <f t="shared" si="278"/>
        <v>1.0616162045097456E-4</v>
      </c>
      <c r="CK185" s="29">
        <f t="shared" si="279"/>
        <v>0</v>
      </c>
      <c r="CL185" s="29">
        <f t="shared" si="280"/>
        <v>1.3158050555861847E-4</v>
      </c>
      <c r="CM185" s="29">
        <f t="shared" si="281"/>
        <v>1.7486316179536219</v>
      </c>
      <c r="CN185" s="29"/>
      <c r="CO185" s="29">
        <f t="shared" si="282"/>
        <v>0.54680511616431782</v>
      </c>
      <c r="CP185" s="29"/>
      <c r="CQ185" s="29">
        <f t="shared" si="283"/>
        <v>1.7245769693580519</v>
      </c>
      <c r="CR185" s="29">
        <f t="shared" si="284"/>
        <v>3.2549312207995115E-3</v>
      </c>
      <c r="CS185" s="29">
        <f t="shared" si="285"/>
        <v>3.2071086003471923E-2</v>
      </c>
      <c r="CT185" s="29">
        <f t="shared" si="286"/>
        <v>0.36661544628540887</v>
      </c>
      <c r="CU185" s="29">
        <f t="shared" si="287"/>
        <v>9.7268722466960344E-3</v>
      </c>
      <c r="CV185" s="29">
        <f t="shared" si="288"/>
        <v>0.47786345907642841</v>
      </c>
      <c r="CW185" s="29">
        <f t="shared" si="289"/>
        <v>1.9259095464483022E-2</v>
      </c>
      <c r="CX185" s="29">
        <f t="shared" si="290"/>
        <v>3.2269046401275274E-4</v>
      </c>
      <c r="CY185" s="29">
        <f t="shared" si="291"/>
        <v>1.0616162045097456E-4</v>
      </c>
      <c r="CZ185" s="29">
        <f t="shared" si="292"/>
        <v>0</v>
      </c>
      <c r="DA185" s="29">
        <f t="shared" si="293"/>
        <v>3.9474151667585541E-4</v>
      </c>
      <c r="DB185" s="29">
        <f t="shared" si="294"/>
        <v>2.6341914532564794</v>
      </c>
      <c r="DC185" s="29">
        <f t="shared" si="295"/>
        <v>2.2777387697399862</v>
      </c>
      <c r="DD185" s="29">
        <f t="shared" si="296"/>
        <v>1.9640679122537616</v>
      </c>
      <c r="DE185" s="29">
        <f t="shared" si="297"/>
        <v>3.7069415172260754E-3</v>
      </c>
      <c r="DF185" s="29">
        <f t="shared" si="298"/>
        <v>4.8699703985182287E-2</v>
      </c>
      <c r="DG185" s="29">
        <f t="shared" si="299"/>
        <v>1.9677748537709878</v>
      </c>
      <c r="DH185" s="29">
        <f t="shared" si="300"/>
        <v>3.593208774623835E-2</v>
      </c>
      <c r="DI185" s="29">
        <f t="shared" si="301"/>
        <v>1.2767616238943937E-2</v>
      </c>
      <c r="DJ185" s="29">
        <f t="shared" si="302"/>
        <v>0.83505421558980319</v>
      </c>
      <c r="DK185" s="29">
        <f t="shared" si="303"/>
        <v>2.215527402460744E-2</v>
      </c>
      <c r="DL185" s="29">
        <f t="shared" si="304"/>
        <v>1.0884481273804383</v>
      </c>
      <c r="DM185" s="29">
        <f t="shared" si="305"/>
        <v>4.3867188409576506E-2</v>
      </c>
      <c r="DN185" s="29">
        <f t="shared" si="306"/>
        <v>1.4700091610144654E-3</v>
      </c>
      <c r="DO185" s="29">
        <f t="shared" si="307"/>
        <v>4.8361687751921232E-4</v>
      </c>
      <c r="DP185" s="29">
        <f t="shared" si="308"/>
        <v>0</v>
      </c>
      <c r="DQ185" s="29">
        <f t="shared" si="309"/>
        <v>5.9941203770570608E-4</v>
      </c>
      <c r="DR185" s="31">
        <f t="shared" si="310"/>
        <v>4.0085524012368348</v>
      </c>
      <c r="DS185" s="29"/>
      <c r="DT185" s="29">
        <f t="shared" si="311"/>
        <v>1.4700091610144654E-3</v>
      </c>
      <c r="DU185" s="29">
        <f t="shared" si="312"/>
        <v>3.7069415172260754E-3</v>
      </c>
      <c r="DV185" s="29">
        <f t="shared" si="313"/>
        <v>5.9941203770570608E-4</v>
      </c>
      <c r="DW185" s="31">
        <f t="shared" si="314"/>
        <v>1.0698195040223766E-2</v>
      </c>
      <c r="DX185" s="29">
        <f t="shared" si="315"/>
        <v>4.3867188409576506E-2</v>
      </c>
      <c r="DY185" s="29">
        <f t="shared" si="316"/>
        <v>0.94369264601391123</v>
      </c>
      <c r="DZ185" s="29">
        <f t="shared" si="317"/>
        <v>1.0040343921796577</v>
      </c>
      <c r="EA185" s="29">
        <f t="shared" si="318"/>
        <v>4.7582572045987401</v>
      </c>
      <c r="EB185" s="29">
        <f t="shared" si="319"/>
        <v>1.6506467121084141</v>
      </c>
      <c r="EC185" s="29"/>
      <c r="ED185" s="29"/>
      <c r="EE185" s="29">
        <f t="shared" si="320"/>
        <v>0.46703526583305033</v>
      </c>
      <c r="EF185" s="29">
        <f t="shared" si="321"/>
        <v>0.26040054646587213</v>
      </c>
      <c r="EG185" s="29">
        <f t="shared" si="322"/>
        <v>-0.77439286131325802</v>
      </c>
      <c r="EH185" s="29">
        <f t="shared" si="323"/>
        <v>4.9539623376663862</v>
      </c>
      <c r="EI185" s="29" t="e">
        <f>125.9*1000/8.3144+(#REF!*10^9-10^5)*6.5*(10^-6)/8.3144</f>
        <v>#REF!</v>
      </c>
      <c r="EJ185" s="29">
        <f t="shared" si="324"/>
        <v>10.838954016358764</v>
      </c>
      <c r="EK185" s="29" t="e">
        <f t="shared" si="325"/>
        <v>#REF!</v>
      </c>
      <c r="EL185" s="29" t="e">
        <f>#REF!</f>
        <v>#REF!</v>
      </c>
      <c r="EM185" s="29" t="e">
        <f>1/(0.000407-0.0000329*#REF!+0.00001202*P185+0.000056662*EA185-0.000306214*BT185-0.0006176*BW185+0.00018946*BT185/(BT185+BR185)+0.00025746*DJ185)</f>
        <v>#REF!</v>
      </c>
      <c r="EN185" s="29"/>
      <c r="EO185" s="29" t="e">
        <f t="shared" si="326"/>
        <v>#REF!</v>
      </c>
      <c r="EP185" s="29" t="e">
        <f>#REF!</f>
        <v>#REF!</v>
      </c>
      <c r="EQ185" s="31" t="e">
        <f t="shared" si="327"/>
        <v>#REF!</v>
      </c>
      <c r="ER185" s="31" t="e">
        <f>2064.1+31.52*DF185-12.28*DM185-289.6*DQ185+1.544*LN(DQ185)-177.24*(DF185-0.17145)^2-371.87*(DF185-0.17145)*(DM185-0.07365)+0.321067*#REF!-343.43*LN(#REF!)</f>
        <v>#REF!</v>
      </c>
      <c r="ES185" s="31" t="e">
        <f t="shared" si="328"/>
        <v>#REF!</v>
      </c>
      <c r="ET185" s="31">
        <f t="shared" si="329"/>
        <v>0.30408302972042484</v>
      </c>
      <c r="EU185" s="31" t="e">
        <f>(5573.8+587.9*#REF!-61*#REF!^2)/(5.3-0.633*LN(ET185)-3.97*EF185+0.06*EG185+24.7*BU185^2+0.081*P185+0.156*#REF!)</f>
        <v>#REF!</v>
      </c>
    </row>
    <row r="186" spans="4:151">
      <c r="D186">
        <v>47.2</v>
      </c>
      <c r="E186">
        <v>4.76</v>
      </c>
      <c r="F186">
        <v>14.3</v>
      </c>
      <c r="G186">
        <v>15</v>
      </c>
      <c r="H186">
        <v>0.15</v>
      </c>
      <c r="I186">
        <v>4.8</v>
      </c>
      <c r="J186">
        <v>6.61</v>
      </c>
      <c r="K186">
        <v>3.65</v>
      </c>
      <c r="L186">
        <v>1.05</v>
      </c>
      <c r="M186" s="30">
        <v>0</v>
      </c>
      <c r="N186">
        <v>0</v>
      </c>
      <c r="O186">
        <v>0.81</v>
      </c>
      <c r="P186">
        <v>0</v>
      </c>
      <c r="S186">
        <v>51.81</v>
      </c>
      <c r="T186">
        <v>0.13</v>
      </c>
      <c r="U186">
        <v>1.0900000000000001</v>
      </c>
      <c r="V186">
        <v>26.34</v>
      </c>
      <c r="W186">
        <v>0.69</v>
      </c>
      <c r="X186">
        <v>19.260000000000002</v>
      </c>
      <c r="Y186">
        <v>1.08</v>
      </c>
      <c r="Z186">
        <v>0.02</v>
      </c>
      <c r="AA186">
        <v>0.01</v>
      </c>
      <c r="AB186" s="30">
        <v>0</v>
      </c>
      <c r="AC186">
        <v>0.02</v>
      </c>
      <c r="AD186" s="30">
        <v>0</v>
      </c>
      <c r="AF186" s="29">
        <f t="shared" si="225"/>
        <v>0.31049980779951869</v>
      </c>
      <c r="AG186" s="29">
        <f t="shared" si="226"/>
        <v>0.12713259095437529</v>
      </c>
      <c r="AH186" s="7" t="str">
        <f t="shared" si="227"/>
        <v/>
      </c>
      <c r="AI186" s="29" t="str">
        <f t="shared" si="228"/>
        <v/>
      </c>
      <c r="AJ186" s="40" t="e">
        <f t="shared" si="229"/>
        <v>#REF!</v>
      </c>
      <c r="AK186" s="41">
        <f t="shared" ca="1" si="230"/>
        <v>1094.9474950152003</v>
      </c>
      <c r="AL186" s="40">
        <f t="shared" ca="1" si="231"/>
        <v>1168.4157728466648</v>
      </c>
      <c r="AM186" s="94">
        <f t="shared" ca="1" si="232"/>
        <v>1094.9474950152003</v>
      </c>
      <c r="AN186" s="94">
        <f t="shared" ca="1" si="233"/>
        <v>0.64868749063986064</v>
      </c>
      <c r="AO186" s="90">
        <f t="shared" si="234"/>
        <v>0.28372999999999993</v>
      </c>
      <c r="AP186" s="90">
        <f t="shared" si="235"/>
        <v>0.15326783216783216</v>
      </c>
      <c r="AQ186" s="29"/>
      <c r="AR186" s="40" t="e">
        <f t="shared" si="236"/>
        <v>#REF!</v>
      </c>
      <c r="AS186" s="40">
        <f t="shared" ca="1" si="237"/>
        <v>0.64868749063986064</v>
      </c>
      <c r="AT186" s="40">
        <f t="shared" ca="1" si="238"/>
        <v>-0.24276334464334254</v>
      </c>
      <c r="AU186" s="64"/>
      <c r="AV186" s="126">
        <f t="shared" si="239"/>
        <v>0.43763239875389398</v>
      </c>
      <c r="AW186" s="29"/>
      <c r="AX186" s="29">
        <f t="shared" si="240"/>
        <v>0.76707488125356338</v>
      </c>
      <c r="AY186" s="29">
        <f t="shared" si="241"/>
        <v>1.752783576896312</v>
      </c>
      <c r="AZ186" s="29">
        <f t="shared" si="242"/>
        <v>36.323181797154817</v>
      </c>
      <c r="BA186" s="29">
        <f t="shared" si="243"/>
        <v>56.586784588973991</v>
      </c>
      <c r="BB186" s="29">
        <f t="shared" si="244"/>
        <v>0.78556295072090387</v>
      </c>
      <c r="BC186" s="29">
        <f t="shared" si="245"/>
        <v>5.9590279273098741E-2</v>
      </c>
      <c r="BD186" s="29">
        <f t="shared" si="246"/>
        <v>0.28049940663587059</v>
      </c>
      <c r="BE186" s="29">
        <f t="shared" si="247"/>
        <v>0.20877872795296631</v>
      </c>
      <c r="BF186" s="29">
        <f t="shared" si="248"/>
        <v>2.1145374449339205E-3</v>
      </c>
      <c r="BG186" s="29">
        <f t="shared" si="249"/>
        <v>0.11909369696608806</v>
      </c>
      <c r="BH186" s="29">
        <f t="shared" si="250"/>
        <v>0.11787279724095626</v>
      </c>
      <c r="BI186" s="29">
        <f t="shared" si="251"/>
        <v>0.11778201936465474</v>
      </c>
      <c r="BJ186" s="29">
        <f t="shared" si="252"/>
        <v>2.2293940294704658E-2</v>
      </c>
      <c r="BK186" s="29">
        <f t="shared" si="253"/>
        <v>0</v>
      </c>
      <c r="BL186" s="29">
        <f t="shared" si="254"/>
        <v>0</v>
      </c>
      <c r="BM186" s="29">
        <f t="shared" si="255"/>
        <v>1.141351444655023E-2</v>
      </c>
      <c r="BN186" s="29">
        <f t="shared" si="256"/>
        <v>1.7250018703407275</v>
      </c>
      <c r="BO186" s="29">
        <f t="shared" si="257"/>
        <v>0.45539831824398957</v>
      </c>
      <c r="BP186" s="29">
        <f t="shared" si="258"/>
        <v>3.4545051978018028E-2</v>
      </c>
      <c r="BQ186" s="29">
        <f t="shared" si="259"/>
        <v>0.16260817536416092</v>
      </c>
      <c r="BR186" s="29">
        <f t="shared" si="260"/>
        <v>0.12103101541085734</v>
      </c>
      <c r="BS186" s="29">
        <f t="shared" si="261"/>
        <v>1.2258174795580082E-3</v>
      </c>
      <c r="BT186" s="29">
        <f t="shared" si="262"/>
        <v>6.9039749471439302E-2</v>
      </c>
      <c r="BU186" s="29">
        <f t="shared" si="263"/>
        <v>6.8331982282241618E-2</v>
      </c>
      <c r="BV186" s="29">
        <f t="shared" si="264"/>
        <v>6.8279357483473385E-2</v>
      </c>
      <c r="BW186" s="29">
        <f t="shared" si="265"/>
        <v>1.2924009346320936E-2</v>
      </c>
      <c r="BX186" s="29">
        <f t="shared" si="266"/>
        <v>0</v>
      </c>
      <c r="BY186" s="29">
        <f t="shared" si="267"/>
        <v>0</v>
      </c>
      <c r="BZ186" s="29">
        <f t="shared" si="268"/>
        <v>6.6165229399408124E-3</v>
      </c>
      <c r="CA186" s="29">
        <f t="shared" si="269"/>
        <v>1</v>
      </c>
      <c r="CB186" s="29">
        <f t="shared" si="270"/>
        <v>0.86228848467902597</v>
      </c>
      <c r="CC186" s="29">
        <f t="shared" si="271"/>
        <v>1.6274656103997557E-3</v>
      </c>
      <c r="CD186" s="29">
        <f t="shared" si="272"/>
        <v>1.0690362001157307E-2</v>
      </c>
      <c r="CE186" s="29">
        <f t="shared" si="273"/>
        <v>0.36661544628540887</v>
      </c>
      <c r="CF186" s="29">
        <f t="shared" si="274"/>
        <v>9.7268722466960344E-3</v>
      </c>
      <c r="CG186" s="29">
        <f t="shared" si="275"/>
        <v>0.47786345907642841</v>
      </c>
      <c r="CH186" s="29">
        <f t="shared" si="276"/>
        <v>1.9259095464483022E-2</v>
      </c>
      <c r="CI186" s="29">
        <f t="shared" si="277"/>
        <v>3.2269046401275274E-4</v>
      </c>
      <c r="CJ186" s="29">
        <f t="shared" si="278"/>
        <v>1.0616162045097456E-4</v>
      </c>
      <c r="CK186" s="29">
        <f t="shared" si="279"/>
        <v>0</v>
      </c>
      <c r="CL186" s="29">
        <f t="shared" si="280"/>
        <v>1.3158050555861847E-4</v>
      </c>
      <c r="CM186" s="29">
        <f t="shared" si="281"/>
        <v>1.7486316179536219</v>
      </c>
      <c r="CN186" s="29"/>
      <c r="CO186" s="29">
        <f t="shared" si="282"/>
        <v>0.54680511616431782</v>
      </c>
      <c r="CP186" s="29"/>
      <c r="CQ186" s="29">
        <f t="shared" si="283"/>
        <v>1.7245769693580519</v>
      </c>
      <c r="CR186" s="29">
        <f t="shared" si="284"/>
        <v>3.2549312207995115E-3</v>
      </c>
      <c r="CS186" s="29">
        <f t="shared" si="285"/>
        <v>3.2071086003471923E-2</v>
      </c>
      <c r="CT186" s="29">
        <f t="shared" si="286"/>
        <v>0.36661544628540887</v>
      </c>
      <c r="CU186" s="29">
        <f t="shared" si="287"/>
        <v>9.7268722466960344E-3</v>
      </c>
      <c r="CV186" s="29">
        <f t="shared" si="288"/>
        <v>0.47786345907642841</v>
      </c>
      <c r="CW186" s="29">
        <f t="shared" si="289"/>
        <v>1.9259095464483022E-2</v>
      </c>
      <c r="CX186" s="29">
        <f t="shared" si="290"/>
        <v>3.2269046401275274E-4</v>
      </c>
      <c r="CY186" s="29">
        <f t="shared" si="291"/>
        <v>1.0616162045097456E-4</v>
      </c>
      <c r="CZ186" s="29">
        <f t="shared" si="292"/>
        <v>0</v>
      </c>
      <c r="DA186" s="29">
        <f t="shared" si="293"/>
        <v>3.9474151667585541E-4</v>
      </c>
      <c r="DB186" s="29">
        <f t="shared" si="294"/>
        <v>2.6341914532564794</v>
      </c>
      <c r="DC186" s="29">
        <f t="shared" si="295"/>
        <v>2.2777387697399862</v>
      </c>
      <c r="DD186" s="29">
        <f t="shared" si="296"/>
        <v>1.9640679122537616</v>
      </c>
      <c r="DE186" s="29">
        <f t="shared" si="297"/>
        <v>3.7069415172260754E-3</v>
      </c>
      <c r="DF186" s="29">
        <f t="shared" si="298"/>
        <v>4.8699703985182287E-2</v>
      </c>
      <c r="DG186" s="29">
        <f t="shared" si="299"/>
        <v>1.9677748537709878</v>
      </c>
      <c r="DH186" s="29">
        <f t="shared" si="300"/>
        <v>3.593208774623835E-2</v>
      </c>
      <c r="DI186" s="29">
        <f t="shared" si="301"/>
        <v>1.2767616238943937E-2</v>
      </c>
      <c r="DJ186" s="29">
        <f t="shared" si="302"/>
        <v>0.83505421558980319</v>
      </c>
      <c r="DK186" s="29">
        <f t="shared" si="303"/>
        <v>2.215527402460744E-2</v>
      </c>
      <c r="DL186" s="29">
        <f t="shared" si="304"/>
        <v>1.0884481273804383</v>
      </c>
      <c r="DM186" s="29">
        <f t="shared" si="305"/>
        <v>4.3867188409576506E-2</v>
      </c>
      <c r="DN186" s="29">
        <f t="shared" si="306"/>
        <v>1.4700091610144654E-3</v>
      </c>
      <c r="DO186" s="29">
        <f t="shared" si="307"/>
        <v>4.8361687751921232E-4</v>
      </c>
      <c r="DP186" s="29">
        <f t="shared" si="308"/>
        <v>0</v>
      </c>
      <c r="DQ186" s="29">
        <f t="shared" si="309"/>
        <v>5.9941203770570608E-4</v>
      </c>
      <c r="DR186" s="31">
        <f t="shared" si="310"/>
        <v>4.0085524012368348</v>
      </c>
      <c r="DS186" s="29"/>
      <c r="DT186" s="29">
        <f t="shared" si="311"/>
        <v>1.4700091610144654E-3</v>
      </c>
      <c r="DU186" s="29">
        <f t="shared" si="312"/>
        <v>3.7069415172260754E-3</v>
      </c>
      <c r="DV186" s="29">
        <f t="shared" si="313"/>
        <v>5.9941203770570608E-4</v>
      </c>
      <c r="DW186" s="31">
        <f t="shared" si="314"/>
        <v>1.0698195040223766E-2</v>
      </c>
      <c r="DX186" s="29">
        <f t="shared" si="315"/>
        <v>4.3867188409576506E-2</v>
      </c>
      <c r="DY186" s="29">
        <f t="shared" si="316"/>
        <v>0.94369264601391123</v>
      </c>
      <c r="DZ186" s="29">
        <f t="shared" si="317"/>
        <v>1.0040343921796577</v>
      </c>
      <c r="EA186" s="29">
        <f t="shared" si="318"/>
        <v>4.8230714199149176</v>
      </c>
      <c r="EB186" s="29">
        <f t="shared" si="319"/>
        <v>1.5356564550148284</v>
      </c>
      <c r="EC186" s="29"/>
      <c r="ED186" s="29"/>
      <c r="EE186" s="29">
        <f t="shared" si="320"/>
        <v>0.45539831824398957</v>
      </c>
      <c r="EF186" s="29">
        <f t="shared" si="321"/>
        <v>0.25962856464409628</v>
      </c>
      <c r="EG186" s="29">
        <f t="shared" si="322"/>
        <v>-0.86721203892677723</v>
      </c>
      <c r="EH186" s="29">
        <f t="shared" si="323"/>
        <v>4.612411516720182</v>
      </c>
      <c r="EI186" s="29" t="e">
        <f>125.9*1000/8.3144+(#REF!*10^9-10^5)*6.5*(10^-6)/8.3144</f>
        <v>#REF!</v>
      </c>
      <c r="EJ186" s="29">
        <f t="shared" si="324"/>
        <v>10.782961394702998</v>
      </c>
      <c r="EK186" s="29" t="e">
        <f t="shared" si="325"/>
        <v>#REF!</v>
      </c>
      <c r="EL186" s="29" t="e">
        <f>#REF!</f>
        <v>#REF!</v>
      </c>
      <c r="EM186" s="29" t="e">
        <f>1/(0.000407-0.0000329*#REF!+0.00001202*P186+0.000056662*EA186-0.000306214*BT186-0.0006176*BW186+0.00018946*BT186/(BT186+BR186)+0.00025746*DJ186)</f>
        <v>#REF!</v>
      </c>
      <c r="EN186" s="29"/>
      <c r="EO186" s="29" t="e">
        <f t="shared" si="326"/>
        <v>#REF!</v>
      </c>
      <c r="EP186" s="29" t="e">
        <f>#REF!</f>
        <v>#REF!</v>
      </c>
      <c r="EQ186" s="31" t="e">
        <f t="shared" si="327"/>
        <v>#REF!</v>
      </c>
      <c r="ER186" s="31" t="e">
        <f>2064.1+31.52*DF186-12.28*DM186-289.6*DQ186+1.544*LN(DQ186)-177.24*(DF186-0.17145)^2-371.87*(DF186-0.17145)*(DM186-0.07365)+0.321067*#REF!-343.43*LN(#REF!)</f>
        <v>#REF!</v>
      </c>
      <c r="ES186" s="31" t="e">
        <f t="shared" si="328"/>
        <v>#REF!</v>
      </c>
      <c r="ET186" s="31">
        <f t="shared" si="329"/>
        <v>0.36323181797154819</v>
      </c>
      <c r="EU186" s="31" t="e">
        <f>(5573.8+587.9*#REF!-61*#REF!^2)/(5.3-0.633*LN(ET186)-3.97*EF186+0.06*EG186+24.7*BU186^2+0.081*P186+0.156*#REF!)</f>
        <v>#REF!</v>
      </c>
    </row>
    <row r="187" spans="4:151">
      <c r="D187">
        <v>42.66</v>
      </c>
      <c r="E187">
        <v>0.66</v>
      </c>
      <c r="F187">
        <v>9.36</v>
      </c>
      <c r="G187">
        <v>20.48</v>
      </c>
      <c r="H187">
        <v>0.28000000000000003</v>
      </c>
      <c r="I187">
        <v>13.96</v>
      </c>
      <c r="J187">
        <v>11.13</v>
      </c>
      <c r="K187">
        <v>0.11</v>
      </c>
      <c r="L187">
        <v>0.04</v>
      </c>
      <c r="M187" s="30">
        <v>0</v>
      </c>
      <c r="N187">
        <v>0.33</v>
      </c>
      <c r="O187">
        <v>0</v>
      </c>
      <c r="P187">
        <v>0</v>
      </c>
      <c r="S187">
        <v>51.81</v>
      </c>
      <c r="T187">
        <v>0.13</v>
      </c>
      <c r="U187">
        <v>1.0900000000000001</v>
      </c>
      <c r="V187">
        <v>26.34</v>
      </c>
      <c r="W187">
        <v>0.69</v>
      </c>
      <c r="X187">
        <v>19.260000000000002</v>
      </c>
      <c r="Y187">
        <v>1.08</v>
      </c>
      <c r="Z187">
        <v>0.02</v>
      </c>
      <c r="AA187">
        <v>0.01</v>
      </c>
      <c r="AB187" s="30">
        <v>0</v>
      </c>
      <c r="AC187">
        <v>0.02</v>
      </c>
      <c r="AD187" s="30">
        <v>0</v>
      </c>
      <c r="AF187" s="29">
        <f t="shared" si="225"/>
        <v>0.32856406112867331</v>
      </c>
      <c r="AG187" s="29">
        <f t="shared" si="226"/>
        <v>0.60364850701774408</v>
      </c>
      <c r="AH187" s="7" t="str">
        <f t="shared" si="227"/>
        <v/>
      </c>
      <c r="AI187" s="29" t="str">
        <f t="shared" si="228"/>
        <v/>
      </c>
      <c r="AJ187" s="40" t="e">
        <f t="shared" si="229"/>
        <v>#REF!</v>
      </c>
      <c r="AK187" s="41">
        <f t="shared" ca="1" si="230"/>
        <v>1192.213184986188</v>
      </c>
      <c r="AL187" s="40">
        <f t="shared" ca="1" si="231"/>
        <v>1450.7078461807619</v>
      </c>
      <c r="AM187" s="94">
        <f t="shared" ca="1" si="232"/>
        <v>1192.213184986188</v>
      </c>
      <c r="AN187" s="94">
        <f t="shared" ca="1" si="233"/>
        <v>1.1743641805949918</v>
      </c>
      <c r="AO187" s="90">
        <f t="shared" si="234"/>
        <v>0.76527933333333353</v>
      </c>
      <c r="AP187" s="90">
        <f t="shared" si="235"/>
        <v>0.28123696581196583</v>
      </c>
      <c r="AQ187" s="29"/>
      <c r="AR187" s="40" t="e">
        <f t="shared" si="236"/>
        <v>#REF!</v>
      </c>
      <c r="AS187" s="40">
        <f t="shared" ca="1" si="237"/>
        <v>1.1743641805949918</v>
      </c>
      <c r="AT187" s="40">
        <f t="shared" ca="1" si="238"/>
        <v>-4.3039941773211153E-2</v>
      </c>
      <c r="AU187" s="64"/>
      <c r="AV187" s="126">
        <f t="shared" si="239"/>
        <v>0.9322125681464174</v>
      </c>
      <c r="AW187" s="29"/>
      <c r="AX187" s="29">
        <f t="shared" si="240"/>
        <v>0.76707488125356338</v>
      </c>
      <c r="AY187" s="29">
        <f t="shared" si="241"/>
        <v>0.82285404366387305</v>
      </c>
      <c r="AZ187" s="29">
        <f t="shared" si="242"/>
        <v>54.855082995133451</v>
      </c>
      <c r="BA187" s="29">
        <f t="shared" si="243"/>
        <v>56.586784588973991</v>
      </c>
      <c r="BB187" s="29">
        <f t="shared" si="244"/>
        <v>0.71000244656257949</v>
      </c>
      <c r="BC187" s="29">
        <f t="shared" si="245"/>
        <v>8.2625177143372218E-3</v>
      </c>
      <c r="BD187" s="29">
        <f t="shared" si="246"/>
        <v>0.18359961161620619</v>
      </c>
      <c r="BE187" s="29">
        <f t="shared" si="247"/>
        <v>0.28505255656511669</v>
      </c>
      <c r="BF187" s="29">
        <f t="shared" si="248"/>
        <v>3.9471365638766524E-3</v>
      </c>
      <c r="BG187" s="29">
        <f t="shared" si="249"/>
        <v>0.34636416867637282</v>
      </c>
      <c r="BH187" s="29">
        <f t="shared" si="250"/>
        <v>0.1984756782589778</v>
      </c>
      <c r="BI187" s="29">
        <f t="shared" si="251"/>
        <v>3.5495951041402797E-3</v>
      </c>
      <c r="BJ187" s="29">
        <f t="shared" si="252"/>
        <v>8.492929636077965E-4</v>
      </c>
      <c r="BK187" s="29">
        <f t="shared" si="253"/>
        <v>0</v>
      </c>
      <c r="BL187" s="29">
        <f t="shared" si="254"/>
        <v>4.3421566834344096E-3</v>
      </c>
      <c r="BM187" s="29">
        <f t="shared" si="255"/>
        <v>0</v>
      </c>
      <c r="BN187" s="29">
        <f t="shared" si="256"/>
        <v>1.7444451607086491</v>
      </c>
      <c r="BO187" s="29">
        <f t="shared" si="257"/>
        <v>0.40700760479862486</v>
      </c>
      <c r="BP187" s="29">
        <f t="shared" si="258"/>
        <v>4.7364731780853032E-3</v>
      </c>
      <c r="BQ187" s="29">
        <f t="shared" si="259"/>
        <v>0.10524814178831635</v>
      </c>
      <c r="BR187" s="29">
        <f t="shared" si="260"/>
        <v>0.16340585705160218</v>
      </c>
      <c r="BS187" s="29">
        <f t="shared" si="261"/>
        <v>2.2626888209390313E-3</v>
      </c>
      <c r="BT187" s="29">
        <f t="shared" si="262"/>
        <v>0.19855262663325496</v>
      </c>
      <c r="BU187" s="29">
        <f t="shared" si="263"/>
        <v>0.11377581980183926</v>
      </c>
      <c r="BV187" s="29">
        <f t="shared" si="264"/>
        <v>2.0347989057439451E-3</v>
      </c>
      <c r="BW187" s="29">
        <f t="shared" si="265"/>
        <v>4.8685563910922069E-4</v>
      </c>
      <c r="BX187" s="29">
        <f t="shared" si="266"/>
        <v>0</v>
      </c>
      <c r="BY187" s="29">
        <f t="shared" si="267"/>
        <v>2.4891333824850577E-3</v>
      </c>
      <c r="BZ187" s="29">
        <f t="shared" si="268"/>
        <v>0</v>
      </c>
      <c r="CA187" s="29">
        <f t="shared" si="269"/>
        <v>1.0000000000000002</v>
      </c>
      <c r="CB187" s="29">
        <f t="shared" si="270"/>
        <v>0.86228848467902597</v>
      </c>
      <c r="CC187" s="29">
        <f t="shared" si="271"/>
        <v>1.6274656103997557E-3</v>
      </c>
      <c r="CD187" s="29">
        <f t="shared" si="272"/>
        <v>1.0690362001157307E-2</v>
      </c>
      <c r="CE187" s="29">
        <f t="shared" si="273"/>
        <v>0.36661544628540887</v>
      </c>
      <c r="CF187" s="29">
        <f t="shared" si="274"/>
        <v>9.7268722466960344E-3</v>
      </c>
      <c r="CG187" s="29">
        <f t="shared" si="275"/>
        <v>0.47786345907642841</v>
      </c>
      <c r="CH187" s="29">
        <f t="shared" si="276"/>
        <v>1.9259095464483022E-2</v>
      </c>
      <c r="CI187" s="29">
        <f t="shared" si="277"/>
        <v>3.2269046401275274E-4</v>
      </c>
      <c r="CJ187" s="29">
        <f t="shared" si="278"/>
        <v>1.0616162045097456E-4</v>
      </c>
      <c r="CK187" s="29">
        <f t="shared" si="279"/>
        <v>0</v>
      </c>
      <c r="CL187" s="29">
        <f t="shared" si="280"/>
        <v>1.3158050555861847E-4</v>
      </c>
      <c r="CM187" s="29">
        <f t="shared" si="281"/>
        <v>1.7486316179536219</v>
      </c>
      <c r="CN187" s="29"/>
      <c r="CO187" s="29">
        <f t="shared" si="282"/>
        <v>0.54680511616431782</v>
      </c>
      <c r="CP187" s="29"/>
      <c r="CQ187" s="29">
        <f t="shared" si="283"/>
        <v>1.7245769693580519</v>
      </c>
      <c r="CR187" s="29">
        <f t="shared" si="284"/>
        <v>3.2549312207995115E-3</v>
      </c>
      <c r="CS187" s="29">
        <f t="shared" si="285"/>
        <v>3.2071086003471923E-2</v>
      </c>
      <c r="CT187" s="29">
        <f t="shared" si="286"/>
        <v>0.36661544628540887</v>
      </c>
      <c r="CU187" s="29">
        <f t="shared" si="287"/>
        <v>9.7268722466960344E-3</v>
      </c>
      <c r="CV187" s="29">
        <f t="shared" si="288"/>
        <v>0.47786345907642841</v>
      </c>
      <c r="CW187" s="29">
        <f t="shared" si="289"/>
        <v>1.9259095464483022E-2</v>
      </c>
      <c r="CX187" s="29">
        <f t="shared" si="290"/>
        <v>3.2269046401275274E-4</v>
      </c>
      <c r="CY187" s="29">
        <f t="shared" si="291"/>
        <v>1.0616162045097456E-4</v>
      </c>
      <c r="CZ187" s="29">
        <f t="shared" si="292"/>
        <v>0</v>
      </c>
      <c r="DA187" s="29">
        <f t="shared" si="293"/>
        <v>3.9474151667585541E-4</v>
      </c>
      <c r="DB187" s="29">
        <f t="shared" si="294"/>
        <v>2.6341914532564794</v>
      </c>
      <c r="DC187" s="29">
        <f t="shared" si="295"/>
        <v>2.2777387697399862</v>
      </c>
      <c r="DD187" s="29">
        <f t="shared" si="296"/>
        <v>1.9640679122537616</v>
      </c>
      <c r="DE187" s="29">
        <f t="shared" si="297"/>
        <v>3.7069415172260754E-3</v>
      </c>
      <c r="DF187" s="29">
        <f t="shared" si="298"/>
        <v>4.8699703985182287E-2</v>
      </c>
      <c r="DG187" s="29">
        <f t="shared" si="299"/>
        <v>1.9677748537709878</v>
      </c>
      <c r="DH187" s="29">
        <f t="shared" si="300"/>
        <v>3.593208774623835E-2</v>
      </c>
      <c r="DI187" s="29">
        <f t="shared" si="301"/>
        <v>1.2767616238943937E-2</v>
      </c>
      <c r="DJ187" s="29">
        <f t="shared" si="302"/>
        <v>0.83505421558980319</v>
      </c>
      <c r="DK187" s="29">
        <f t="shared" si="303"/>
        <v>2.215527402460744E-2</v>
      </c>
      <c r="DL187" s="29">
        <f t="shared" si="304"/>
        <v>1.0884481273804383</v>
      </c>
      <c r="DM187" s="29">
        <f t="shared" si="305"/>
        <v>4.3867188409576506E-2</v>
      </c>
      <c r="DN187" s="29">
        <f t="shared" si="306"/>
        <v>1.4700091610144654E-3</v>
      </c>
      <c r="DO187" s="29">
        <f t="shared" si="307"/>
        <v>4.8361687751921232E-4</v>
      </c>
      <c r="DP187" s="29">
        <f t="shared" si="308"/>
        <v>0</v>
      </c>
      <c r="DQ187" s="29">
        <f t="shared" si="309"/>
        <v>5.9941203770570608E-4</v>
      </c>
      <c r="DR187" s="31">
        <f t="shared" si="310"/>
        <v>4.0085524012368348</v>
      </c>
      <c r="DS187" s="29"/>
      <c r="DT187" s="29">
        <f t="shared" si="311"/>
        <v>1.4700091610144654E-3</v>
      </c>
      <c r="DU187" s="29">
        <f t="shared" si="312"/>
        <v>3.7069415172260754E-3</v>
      </c>
      <c r="DV187" s="29">
        <f t="shared" si="313"/>
        <v>5.9941203770570608E-4</v>
      </c>
      <c r="DW187" s="31">
        <f t="shared" si="314"/>
        <v>1.0698195040223766E-2</v>
      </c>
      <c r="DX187" s="29">
        <f t="shared" si="315"/>
        <v>4.3867188409576506E-2</v>
      </c>
      <c r="DY187" s="29">
        <f t="shared" si="316"/>
        <v>0.94369264601391123</v>
      </c>
      <c r="DZ187" s="29">
        <f t="shared" si="317"/>
        <v>1.0040343921796577</v>
      </c>
      <c r="EA187" s="29">
        <f t="shared" si="318"/>
        <v>3.7598800229003047</v>
      </c>
      <c r="EB187" s="29">
        <f t="shared" si="319"/>
        <v>1.8741060718143321</v>
      </c>
      <c r="EC187" s="29"/>
      <c r="ED187" s="29"/>
      <c r="EE187" s="29">
        <f t="shared" si="320"/>
        <v>0.40700760479862486</v>
      </c>
      <c r="EF187" s="29">
        <f t="shared" si="321"/>
        <v>0.47799699230763548</v>
      </c>
      <c r="EG187" s="29">
        <f t="shared" si="322"/>
        <v>-0.42246506459525507</v>
      </c>
      <c r="EH187" s="29">
        <f t="shared" si="323"/>
        <v>1.951105264331441</v>
      </c>
      <c r="EI187" s="29" t="e">
        <f>125.9*1000/8.3144+(#REF!*10^9-10^5)*6.5*(10^-6)/8.3144</f>
        <v>#REF!</v>
      </c>
      <c r="EJ187" s="29">
        <f t="shared" si="324"/>
        <v>9.8382096534978913</v>
      </c>
      <c r="EK187" s="29" t="e">
        <f t="shared" si="325"/>
        <v>#REF!</v>
      </c>
      <c r="EL187" s="29" t="e">
        <f>#REF!</f>
        <v>#REF!</v>
      </c>
      <c r="EM187" s="29" t="e">
        <f>1/(0.000407-0.0000329*#REF!+0.00001202*P187+0.000056662*EA187-0.000306214*BT187-0.0006176*BW187+0.00018946*BT187/(BT187+BR187)+0.00025746*DJ187)</f>
        <v>#REF!</v>
      </c>
      <c r="EN187" s="29"/>
      <c r="EO187" s="29" t="e">
        <f t="shared" si="326"/>
        <v>#REF!</v>
      </c>
      <c r="EP187" s="29" t="e">
        <f>#REF!</f>
        <v>#REF!</v>
      </c>
      <c r="EQ187" s="31" t="e">
        <f t="shared" si="327"/>
        <v>#REF!</v>
      </c>
      <c r="ER187" s="31" t="e">
        <f>2064.1+31.52*DF187-12.28*DM187-289.6*DQ187+1.544*LN(DQ187)-177.24*(DF187-0.17145)^2-371.87*(DF187-0.17145)*(DM187-0.07365)+0.321067*#REF!-343.43*LN(#REF!)</f>
        <v>#REF!</v>
      </c>
      <c r="ES187" s="31" t="e">
        <f t="shared" si="328"/>
        <v>#REF!</v>
      </c>
      <c r="ET187" s="31">
        <f t="shared" si="329"/>
        <v>0.54855082995133453</v>
      </c>
      <c r="EU187" s="31" t="e">
        <f>(5573.8+587.9*#REF!-61*#REF!^2)/(5.3-0.633*LN(ET187)-3.97*EF187+0.06*EG187+24.7*BU187^2+0.081*P187+0.156*#REF!)</f>
        <v>#REF!</v>
      </c>
    </row>
    <row r="188" spans="4:151">
      <c r="D188">
        <v>48.64</v>
      </c>
      <c r="E188">
        <v>1.1599999999999999</v>
      </c>
      <c r="F188">
        <v>14.32</v>
      </c>
      <c r="G188">
        <v>9.19</v>
      </c>
      <c r="H188">
        <v>0</v>
      </c>
      <c r="I188">
        <v>13.49</v>
      </c>
      <c r="J188">
        <v>10.19</v>
      </c>
      <c r="K188">
        <v>2.65</v>
      </c>
      <c r="L188">
        <v>0.21</v>
      </c>
      <c r="M188" s="30">
        <v>0</v>
      </c>
      <c r="N188">
        <v>0.15</v>
      </c>
      <c r="O188">
        <v>0</v>
      </c>
      <c r="P188">
        <v>0</v>
      </c>
      <c r="S188">
        <v>51.81</v>
      </c>
      <c r="T188">
        <v>0.13</v>
      </c>
      <c r="U188">
        <v>1.0900000000000001</v>
      </c>
      <c r="V188">
        <v>26.34</v>
      </c>
      <c r="W188">
        <v>0.69</v>
      </c>
      <c r="X188">
        <v>19.260000000000002</v>
      </c>
      <c r="Y188">
        <v>1.08</v>
      </c>
      <c r="Z188">
        <v>0.02</v>
      </c>
      <c r="AA188">
        <v>0.01</v>
      </c>
      <c r="AB188" s="30">
        <v>0</v>
      </c>
      <c r="AC188">
        <v>0.02</v>
      </c>
      <c r="AD188" s="30">
        <v>0</v>
      </c>
      <c r="AF188" s="29">
        <f t="shared" si="225"/>
        <v>0.31637084027457596</v>
      </c>
      <c r="AG188" s="29">
        <f t="shared" si="226"/>
        <v>1.6911308800702385</v>
      </c>
      <c r="AH188" s="7" t="str">
        <f t="shared" si="227"/>
        <v/>
      </c>
      <c r="AI188" s="29" t="str">
        <f t="shared" si="228"/>
        <v/>
      </c>
      <c r="AJ188" s="40" t="e">
        <f t="shared" si="229"/>
        <v>#REF!</v>
      </c>
      <c r="AK188" s="41">
        <f t="shared" ca="1" si="230"/>
        <v>1088.2193457288938</v>
      </c>
      <c r="AL188" s="40">
        <f t="shared" ca="1" si="231"/>
        <v>1356.3347645364529</v>
      </c>
      <c r="AM188" s="94">
        <f t="shared" ca="1" si="232"/>
        <v>1088.2193457288938</v>
      </c>
      <c r="AN188" s="94">
        <f t="shared" ca="1" si="233"/>
        <v>0.87643039920339239</v>
      </c>
      <c r="AO188" s="90">
        <f t="shared" si="234"/>
        <v>0.83078189385474865</v>
      </c>
      <c r="AP188" s="90">
        <f t="shared" si="235"/>
        <v>0.15292918994413407</v>
      </c>
      <c r="AQ188" s="29"/>
      <c r="AR188" s="40" t="e">
        <f t="shared" si="236"/>
        <v>#REF!</v>
      </c>
      <c r="AS188" s="40">
        <f t="shared" ca="1" si="237"/>
        <v>0.87643039920339239</v>
      </c>
      <c r="AT188" s="40">
        <f t="shared" ca="1" si="238"/>
        <v>-0.24707617526887377</v>
      </c>
      <c r="AU188" s="64"/>
      <c r="AV188" s="126">
        <f t="shared" si="239"/>
        <v>2.0075017203448144</v>
      </c>
      <c r="AW188" s="29"/>
      <c r="AX188" s="29">
        <f t="shared" si="240"/>
        <v>0.76707488125356338</v>
      </c>
      <c r="AY188" s="29">
        <f t="shared" si="241"/>
        <v>0.38210422112206627</v>
      </c>
      <c r="AZ188" s="29">
        <f t="shared" si="242"/>
        <v>72.350257490606722</v>
      </c>
      <c r="BA188" s="29">
        <f t="shared" si="243"/>
        <v>56.586784588973991</v>
      </c>
      <c r="BB188" s="29">
        <f t="shared" si="244"/>
        <v>0.80952927803103314</v>
      </c>
      <c r="BC188" s="29">
        <f t="shared" si="245"/>
        <v>1.4522000831259357E-2</v>
      </c>
      <c r="BD188" s="29">
        <f t="shared" si="246"/>
        <v>0.28089171349829839</v>
      </c>
      <c r="BE188" s="29">
        <f t="shared" si="247"/>
        <v>0.12791176732585069</v>
      </c>
      <c r="BF188" s="29">
        <f t="shared" si="248"/>
        <v>0</v>
      </c>
      <c r="BG188" s="29">
        <f t="shared" si="249"/>
        <v>0.33470291084844334</v>
      </c>
      <c r="BH188" s="29">
        <f t="shared" si="250"/>
        <v>0.18171313220655735</v>
      </c>
      <c r="BI188" s="29">
        <f t="shared" si="251"/>
        <v>8.5512972963379466E-2</v>
      </c>
      <c r="BJ188" s="29">
        <f t="shared" si="252"/>
        <v>4.458788058940932E-3</v>
      </c>
      <c r="BK188" s="29">
        <f t="shared" si="253"/>
        <v>0</v>
      </c>
      <c r="BL188" s="29">
        <f t="shared" si="254"/>
        <v>1.9737075833792766E-3</v>
      </c>
      <c r="BM188" s="29">
        <f t="shared" si="255"/>
        <v>0</v>
      </c>
      <c r="BN188" s="29">
        <f t="shared" si="256"/>
        <v>1.8412162713471418</v>
      </c>
      <c r="BO188" s="29">
        <f t="shared" si="257"/>
        <v>0.43967093416936515</v>
      </c>
      <c r="BP188" s="29">
        <f t="shared" si="258"/>
        <v>7.8871781969611903E-3</v>
      </c>
      <c r="BQ188" s="29">
        <f t="shared" si="259"/>
        <v>0.15255769670815561</v>
      </c>
      <c r="BR188" s="29">
        <f t="shared" si="260"/>
        <v>6.9471343109662478E-2</v>
      </c>
      <c r="BS188" s="29">
        <f t="shared" si="261"/>
        <v>0</v>
      </c>
      <c r="BT188" s="29">
        <f t="shared" si="262"/>
        <v>0.18178359384340823</v>
      </c>
      <c r="BU188" s="29">
        <f t="shared" si="263"/>
        <v>9.8691900041490171E-2</v>
      </c>
      <c r="BV188" s="29">
        <f t="shared" si="264"/>
        <v>4.6443741723406103E-2</v>
      </c>
      <c r="BW188" s="29">
        <f t="shared" si="265"/>
        <v>2.4216536255562316E-3</v>
      </c>
      <c r="BX188" s="29">
        <f t="shared" si="266"/>
        <v>0</v>
      </c>
      <c r="BY188" s="29">
        <f t="shared" si="267"/>
        <v>1.0719585819949312E-3</v>
      </c>
      <c r="BZ188" s="29">
        <f t="shared" si="268"/>
        <v>0</v>
      </c>
      <c r="CA188" s="29">
        <f t="shared" si="269"/>
        <v>1.0000000000000002</v>
      </c>
      <c r="CB188" s="29">
        <f t="shared" si="270"/>
        <v>0.86228848467902597</v>
      </c>
      <c r="CC188" s="29">
        <f t="shared" si="271"/>
        <v>1.6274656103997557E-3</v>
      </c>
      <c r="CD188" s="29">
        <f t="shared" si="272"/>
        <v>1.0690362001157307E-2</v>
      </c>
      <c r="CE188" s="29">
        <f t="shared" si="273"/>
        <v>0.36661544628540887</v>
      </c>
      <c r="CF188" s="29">
        <f t="shared" si="274"/>
        <v>9.7268722466960344E-3</v>
      </c>
      <c r="CG188" s="29">
        <f t="shared" si="275"/>
        <v>0.47786345907642841</v>
      </c>
      <c r="CH188" s="29">
        <f t="shared" si="276"/>
        <v>1.9259095464483022E-2</v>
      </c>
      <c r="CI188" s="29">
        <f t="shared" si="277"/>
        <v>3.2269046401275274E-4</v>
      </c>
      <c r="CJ188" s="29">
        <f t="shared" si="278"/>
        <v>1.0616162045097456E-4</v>
      </c>
      <c r="CK188" s="29">
        <f t="shared" si="279"/>
        <v>0</v>
      </c>
      <c r="CL188" s="29">
        <f t="shared" si="280"/>
        <v>1.3158050555861847E-4</v>
      </c>
      <c r="CM188" s="29">
        <f t="shared" si="281"/>
        <v>1.7486316179536219</v>
      </c>
      <c r="CN188" s="29"/>
      <c r="CO188" s="29">
        <f t="shared" si="282"/>
        <v>0.54680511616431782</v>
      </c>
      <c r="CP188" s="29"/>
      <c r="CQ188" s="29">
        <f t="shared" si="283"/>
        <v>1.7245769693580519</v>
      </c>
      <c r="CR188" s="29">
        <f t="shared" si="284"/>
        <v>3.2549312207995115E-3</v>
      </c>
      <c r="CS188" s="29">
        <f t="shared" si="285"/>
        <v>3.2071086003471923E-2</v>
      </c>
      <c r="CT188" s="29">
        <f t="shared" si="286"/>
        <v>0.36661544628540887</v>
      </c>
      <c r="CU188" s="29">
        <f t="shared" si="287"/>
        <v>9.7268722466960344E-3</v>
      </c>
      <c r="CV188" s="29">
        <f t="shared" si="288"/>
        <v>0.47786345907642841</v>
      </c>
      <c r="CW188" s="29">
        <f t="shared" si="289"/>
        <v>1.9259095464483022E-2</v>
      </c>
      <c r="CX188" s="29">
        <f t="shared" si="290"/>
        <v>3.2269046401275274E-4</v>
      </c>
      <c r="CY188" s="29">
        <f t="shared" si="291"/>
        <v>1.0616162045097456E-4</v>
      </c>
      <c r="CZ188" s="29">
        <f t="shared" si="292"/>
        <v>0</v>
      </c>
      <c r="DA188" s="29">
        <f t="shared" si="293"/>
        <v>3.9474151667585541E-4</v>
      </c>
      <c r="DB188" s="29">
        <f t="shared" si="294"/>
        <v>2.6341914532564794</v>
      </c>
      <c r="DC188" s="29">
        <f t="shared" si="295"/>
        <v>2.2777387697399862</v>
      </c>
      <c r="DD188" s="29">
        <f t="shared" si="296"/>
        <v>1.9640679122537616</v>
      </c>
      <c r="DE188" s="29">
        <f t="shared" si="297"/>
        <v>3.7069415172260754E-3</v>
      </c>
      <c r="DF188" s="29">
        <f t="shared" si="298"/>
        <v>4.8699703985182287E-2</v>
      </c>
      <c r="DG188" s="29">
        <f t="shared" si="299"/>
        <v>1.9677748537709878</v>
      </c>
      <c r="DH188" s="29">
        <f t="shared" si="300"/>
        <v>3.593208774623835E-2</v>
      </c>
      <c r="DI188" s="29">
        <f t="shared" si="301"/>
        <v>1.2767616238943937E-2</v>
      </c>
      <c r="DJ188" s="29">
        <f t="shared" si="302"/>
        <v>0.83505421558980319</v>
      </c>
      <c r="DK188" s="29">
        <f t="shared" si="303"/>
        <v>2.215527402460744E-2</v>
      </c>
      <c r="DL188" s="29">
        <f t="shared" si="304"/>
        <v>1.0884481273804383</v>
      </c>
      <c r="DM188" s="29">
        <f t="shared" si="305"/>
        <v>4.3867188409576506E-2</v>
      </c>
      <c r="DN188" s="29">
        <f t="shared" si="306"/>
        <v>1.4700091610144654E-3</v>
      </c>
      <c r="DO188" s="29">
        <f t="shared" si="307"/>
        <v>4.8361687751921232E-4</v>
      </c>
      <c r="DP188" s="29">
        <f t="shared" si="308"/>
        <v>0</v>
      </c>
      <c r="DQ188" s="29">
        <f t="shared" si="309"/>
        <v>5.9941203770570608E-4</v>
      </c>
      <c r="DR188" s="31">
        <f t="shared" si="310"/>
        <v>4.0085524012368348</v>
      </c>
      <c r="DS188" s="29"/>
      <c r="DT188" s="29">
        <f t="shared" si="311"/>
        <v>1.4700091610144654E-3</v>
      </c>
      <c r="DU188" s="29">
        <f t="shared" si="312"/>
        <v>3.7069415172260754E-3</v>
      </c>
      <c r="DV188" s="29">
        <f t="shared" si="313"/>
        <v>5.9941203770570608E-4</v>
      </c>
      <c r="DW188" s="31">
        <f t="shared" si="314"/>
        <v>1.0698195040223766E-2</v>
      </c>
      <c r="DX188" s="29">
        <f t="shared" si="315"/>
        <v>4.3867188409576506E-2</v>
      </c>
      <c r="DY188" s="29">
        <f t="shared" si="316"/>
        <v>0.94369264601391123</v>
      </c>
      <c r="DZ188" s="29">
        <f t="shared" si="317"/>
        <v>1.0040343921796577</v>
      </c>
      <c r="EA188" s="29">
        <f t="shared" si="318"/>
        <v>4.3480770052878075</v>
      </c>
      <c r="EB188" s="29">
        <f t="shared" si="319"/>
        <v>1.4257604702552404</v>
      </c>
      <c r="EC188" s="29"/>
      <c r="ED188" s="29"/>
      <c r="EE188" s="29">
        <f t="shared" si="320"/>
        <v>0.43967093416936515</v>
      </c>
      <c r="EF188" s="29">
        <f t="shared" si="321"/>
        <v>0.34994683699456086</v>
      </c>
      <c r="EG188" s="29">
        <f t="shared" si="322"/>
        <v>-0.6347929482038891</v>
      </c>
      <c r="EH188" s="29">
        <f t="shared" si="323"/>
        <v>2.4119198433710398</v>
      </c>
      <c r="EI188" s="29" t="e">
        <f>125.9*1000/8.3144+(#REF!*10^9-10^5)*6.5*(10^-6)/8.3144</f>
        <v>#REF!</v>
      </c>
      <c r="EJ188" s="29">
        <f t="shared" si="324"/>
        <v>9.8509452172488725</v>
      </c>
      <c r="EK188" s="29" t="e">
        <f t="shared" si="325"/>
        <v>#REF!</v>
      </c>
      <c r="EL188" s="29" t="e">
        <f>#REF!</f>
        <v>#REF!</v>
      </c>
      <c r="EM188" s="29" t="e">
        <f>1/(0.000407-0.0000329*#REF!+0.00001202*P188+0.000056662*EA188-0.000306214*BT188-0.0006176*BW188+0.00018946*BT188/(BT188+BR188)+0.00025746*DJ188)</f>
        <v>#REF!</v>
      </c>
      <c r="EN188" s="29"/>
      <c r="EO188" s="29" t="e">
        <f t="shared" si="326"/>
        <v>#REF!</v>
      </c>
      <c r="EP188" s="29" t="e">
        <f>#REF!</f>
        <v>#REF!</v>
      </c>
      <c r="EQ188" s="31" t="e">
        <f t="shared" si="327"/>
        <v>#REF!</v>
      </c>
      <c r="ER188" s="31" t="e">
        <f>2064.1+31.52*DF188-12.28*DM188-289.6*DQ188+1.544*LN(DQ188)-177.24*(DF188-0.17145)^2-371.87*(DF188-0.17145)*(DM188-0.07365)+0.321067*#REF!-343.43*LN(#REF!)</f>
        <v>#REF!</v>
      </c>
      <c r="ES188" s="31" t="e">
        <f t="shared" si="328"/>
        <v>#REF!</v>
      </c>
      <c r="ET188" s="31">
        <f t="shared" si="329"/>
        <v>0.72350257490606718</v>
      </c>
      <c r="EU188" s="31" t="e">
        <f>(5573.8+587.9*#REF!-61*#REF!^2)/(5.3-0.633*LN(ET188)-3.97*EF188+0.06*EG188+24.7*BU188^2+0.081*P188+0.156*#REF!)</f>
        <v>#REF!</v>
      </c>
    </row>
    <row r="189" spans="4:151">
      <c r="D189">
        <v>48.52</v>
      </c>
      <c r="E189">
        <v>1.54</v>
      </c>
      <c r="F189">
        <v>17.72</v>
      </c>
      <c r="G189">
        <v>8.67</v>
      </c>
      <c r="H189">
        <v>0</v>
      </c>
      <c r="I189">
        <v>10.37</v>
      </c>
      <c r="J189">
        <v>9.43</v>
      </c>
      <c r="K189">
        <v>3</v>
      </c>
      <c r="L189">
        <v>0.28000000000000003</v>
      </c>
      <c r="M189" s="30">
        <v>0</v>
      </c>
      <c r="N189">
        <v>7.0000000000000007E-2</v>
      </c>
      <c r="O189">
        <v>0</v>
      </c>
      <c r="P189">
        <v>0</v>
      </c>
      <c r="S189">
        <v>51.81</v>
      </c>
      <c r="T189">
        <v>0.13</v>
      </c>
      <c r="U189">
        <v>1.0900000000000001</v>
      </c>
      <c r="V189">
        <v>26.34</v>
      </c>
      <c r="W189">
        <v>0.69</v>
      </c>
      <c r="X189">
        <v>19.260000000000002</v>
      </c>
      <c r="Y189">
        <v>1.08</v>
      </c>
      <c r="Z189">
        <v>0.02</v>
      </c>
      <c r="AA189">
        <v>0.01</v>
      </c>
      <c r="AB189" s="30">
        <v>0</v>
      </c>
      <c r="AC189">
        <v>0.02</v>
      </c>
      <c r="AD189" s="30">
        <v>0</v>
      </c>
      <c r="AF189" s="29">
        <f t="shared" si="225"/>
        <v>0.3152480771833841</v>
      </c>
      <c r="AG189" s="29">
        <f t="shared" si="226"/>
        <v>1.3205102760021268</v>
      </c>
      <c r="AH189" s="7" t="str">
        <f t="shared" si="227"/>
        <v/>
      </c>
      <c r="AI189" s="29" t="str">
        <f t="shared" si="228"/>
        <v/>
      </c>
      <c r="AJ189" s="40" t="e">
        <f t="shared" si="229"/>
        <v>#REF!</v>
      </c>
      <c r="AK189" s="41">
        <f t="shared" ca="1" si="230"/>
        <v>1047.0802513708124</v>
      </c>
      <c r="AL189" s="40">
        <f t="shared" ca="1" si="231"/>
        <v>1276.6195973395859</v>
      </c>
      <c r="AM189" s="94">
        <f t="shared" ca="1" si="232"/>
        <v>1047.0802513708124</v>
      </c>
      <c r="AN189" s="94">
        <f t="shared" ca="1" si="233"/>
        <v>0.53757392125615644</v>
      </c>
      <c r="AO189" s="90">
        <f t="shared" si="234"/>
        <v>0.54210955756207668</v>
      </c>
      <c r="AP189" s="90">
        <f t="shared" si="235"/>
        <v>0.10647099322799099</v>
      </c>
      <c r="AQ189" s="29"/>
      <c r="AR189" s="40" t="e">
        <f t="shared" si="236"/>
        <v>#REF!</v>
      </c>
      <c r="AS189" s="40">
        <f t="shared" ca="1" si="237"/>
        <v>0.53757392125615644</v>
      </c>
      <c r="AT189" s="40">
        <f t="shared" ca="1" si="238"/>
        <v>-0.24427520765307023</v>
      </c>
      <c r="AU189" s="64"/>
      <c r="AV189" s="126">
        <f t="shared" si="239"/>
        <v>1.6357583531855109</v>
      </c>
      <c r="AW189" s="29"/>
      <c r="AX189" s="29">
        <f t="shared" si="240"/>
        <v>0.76707488125356338</v>
      </c>
      <c r="AY189" s="29">
        <f t="shared" si="241"/>
        <v>0.46894144221225914</v>
      </c>
      <c r="AZ189" s="29">
        <f t="shared" si="242"/>
        <v>68.072771409597038</v>
      </c>
      <c r="BA189" s="29">
        <f t="shared" si="243"/>
        <v>56.586784588973991</v>
      </c>
      <c r="BB189" s="29">
        <f t="shared" si="244"/>
        <v>0.80753208408852239</v>
      </c>
      <c r="BC189" s="29">
        <f t="shared" si="245"/>
        <v>1.9279208000120184E-2</v>
      </c>
      <c r="BD189" s="29">
        <f t="shared" si="246"/>
        <v>0.34758388011102281</v>
      </c>
      <c r="BE189" s="29">
        <f t="shared" si="247"/>
        <v>0.12067410475681453</v>
      </c>
      <c r="BF189" s="29">
        <f t="shared" si="248"/>
        <v>0</v>
      </c>
      <c r="BG189" s="29">
        <f t="shared" si="249"/>
        <v>0.25729200782048606</v>
      </c>
      <c r="BH189" s="29">
        <f t="shared" si="250"/>
        <v>0.16816043539821746</v>
      </c>
      <c r="BI189" s="29">
        <f t="shared" si="251"/>
        <v>9.6807139203825818E-2</v>
      </c>
      <c r="BJ189" s="29">
        <f t="shared" si="252"/>
        <v>5.9450507452545763E-3</v>
      </c>
      <c r="BK189" s="29">
        <f t="shared" si="253"/>
        <v>0</v>
      </c>
      <c r="BL189" s="29">
        <f t="shared" si="254"/>
        <v>9.210635389103293E-4</v>
      </c>
      <c r="BM189" s="29">
        <f t="shared" si="255"/>
        <v>0</v>
      </c>
      <c r="BN189" s="29">
        <f t="shared" si="256"/>
        <v>1.824194973663174</v>
      </c>
      <c r="BO189" s="29">
        <f t="shared" si="257"/>
        <v>0.44267860384842178</v>
      </c>
      <c r="BP189" s="29">
        <f t="shared" si="258"/>
        <v>1.0568611512729652E-2</v>
      </c>
      <c r="BQ189" s="29">
        <f t="shared" si="259"/>
        <v>0.19054097019741156</v>
      </c>
      <c r="BR189" s="29">
        <f t="shared" si="260"/>
        <v>6.61519774470644E-2</v>
      </c>
      <c r="BS189" s="29">
        <f t="shared" si="261"/>
        <v>0</v>
      </c>
      <c r="BT189" s="29">
        <f t="shared" si="262"/>
        <v>0.14104413811853503</v>
      </c>
      <c r="BU189" s="29">
        <f t="shared" si="263"/>
        <v>9.2183367362609125E-2</v>
      </c>
      <c r="BV189" s="29">
        <f t="shared" si="264"/>
        <v>5.306841680932109E-2</v>
      </c>
      <c r="BW189" s="29">
        <f t="shared" si="265"/>
        <v>3.2589996305692551E-3</v>
      </c>
      <c r="BX189" s="29">
        <f t="shared" si="266"/>
        <v>0</v>
      </c>
      <c r="BY189" s="29">
        <f t="shared" si="267"/>
        <v>5.0491507333820659E-4</v>
      </c>
      <c r="BZ189" s="29">
        <f t="shared" si="268"/>
        <v>0</v>
      </c>
      <c r="CA189" s="29">
        <f t="shared" si="269"/>
        <v>1</v>
      </c>
      <c r="CB189" s="29">
        <f t="shared" si="270"/>
        <v>0.86228848467902597</v>
      </c>
      <c r="CC189" s="29">
        <f t="shared" si="271"/>
        <v>1.6274656103997557E-3</v>
      </c>
      <c r="CD189" s="29">
        <f t="shared" si="272"/>
        <v>1.0690362001157307E-2</v>
      </c>
      <c r="CE189" s="29">
        <f t="shared" si="273"/>
        <v>0.36661544628540887</v>
      </c>
      <c r="CF189" s="29">
        <f t="shared" si="274"/>
        <v>9.7268722466960344E-3</v>
      </c>
      <c r="CG189" s="29">
        <f t="shared" si="275"/>
        <v>0.47786345907642841</v>
      </c>
      <c r="CH189" s="29">
        <f t="shared" si="276"/>
        <v>1.9259095464483022E-2</v>
      </c>
      <c r="CI189" s="29">
        <f t="shared" si="277"/>
        <v>3.2269046401275274E-4</v>
      </c>
      <c r="CJ189" s="29">
        <f t="shared" si="278"/>
        <v>1.0616162045097456E-4</v>
      </c>
      <c r="CK189" s="29">
        <f t="shared" si="279"/>
        <v>0</v>
      </c>
      <c r="CL189" s="29">
        <f t="shared" si="280"/>
        <v>1.3158050555861847E-4</v>
      </c>
      <c r="CM189" s="29">
        <f t="shared" si="281"/>
        <v>1.7486316179536219</v>
      </c>
      <c r="CN189" s="29"/>
      <c r="CO189" s="29">
        <f t="shared" si="282"/>
        <v>0.54680511616431782</v>
      </c>
      <c r="CP189" s="29"/>
      <c r="CQ189" s="29">
        <f t="shared" si="283"/>
        <v>1.7245769693580519</v>
      </c>
      <c r="CR189" s="29">
        <f t="shared" si="284"/>
        <v>3.2549312207995115E-3</v>
      </c>
      <c r="CS189" s="29">
        <f t="shared" si="285"/>
        <v>3.2071086003471923E-2</v>
      </c>
      <c r="CT189" s="29">
        <f t="shared" si="286"/>
        <v>0.36661544628540887</v>
      </c>
      <c r="CU189" s="29">
        <f t="shared" si="287"/>
        <v>9.7268722466960344E-3</v>
      </c>
      <c r="CV189" s="29">
        <f t="shared" si="288"/>
        <v>0.47786345907642841</v>
      </c>
      <c r="CW189" s="29">
        <f t="shared" si="289"/>
        <v>1.9259095464483022E-2</v>
      </c>
      <c r="CX189" s="29">
        <f t="shared" si="290"/>
        <v>3.2269046401275274E-4</v>
      </c>
      <c r="CY189" s="29">
        <f t="shared" si="291"/>
        <v>1.0616162045097456E-4</v>
      </c>
      <c r="CZ189" s="29">
        <f t="shared" si="292"/>
        <v>0</v>
      </c>
      <c r="DA189" s="29">
        <f t="shared" si="293"/>
        <v>3.9474151667585541E-4</v>
      </c>
      <c r="DB189" s="29">
        <f t="shared" si="294"/>
        <v>2.6341914532564794</v>
      </c>
      <c r="DC189" s="29">
        <f t="shared" si="295"/>
        <v>2.2777387697399862</v>
      </c>
      <c r="DD189" s="29">
        <f t="shared" si="296"/>
        <v>1.9640679122537616</v>
      </c>
      <c r="DE189" s="29">
        <f t="shared" si="297"/>
        <v>3.7069415172260754E-3</v>
      </c>
      <c r="DF189" s="29">
        <f t="shared" si="298"/>
        <v>4.8699703985182287E-2</v>
      </c>
      <c r="DG189" s="29">
        <f t="shared" si="299"/>
        <v>1.9677748537709878</v>
      </c>
      <c r="DH189" s="29">
        <f t="shared" si="300"/>
        <v>3.593208774623835E-2</v>
      </c>
      <c r="DI189" s="29">
        <f t="shared" si="301"/>
        <v>1.2767616238943937E-2</v>
      </c>
      <c r="DJ189" s="29">
        <f t="shared" si="302"/>
        <v>0.83505421558980319</v>
      </c>
      <c r="DK189" s="29">
        <f t="shared" si="303"/>
        <v>2.215527402460744E-2</v>
      </c>
      <c r="DL189" s="29">
        <f t="shared" si="304"/>
        <v>1.0884481273804383</v>
      </c>
      <c r="DM189" s="29">
        <f t="shared" si="305"/>
        <v>4.3867188409576506E-2</v>
      </c>
      <c r="DN189" s="29">
        <f t="shared" si="306"/>
        <v>1.4700091610144654E-3</v>
      </c>
      <c r="DO189" s="29">
        <f t="shared" si="307"/>
        <v>4.8361687751921232E-4</v>
      </c>
      <c r="DP189" s="29">
        <f t="shared" si="308"/>
        <v>0</v>
      </c>
      <c r="DQ189" s="29">
        <f t="shared" si="309"/>
        <v>5.9941203770570608E-4</v>
      </c>
      <c r="DR189" s="31">
        <f t="shared" si="310"/>
        <v>4.0085524012368348</v>
      </c>
      <c r="DS189" s="29"/>
      <c r="DT189" s="29">
        <f t="shared" si="311"/>
        <v>1.4700091610144654E-3</v>
      </c>
      <c r="DU189" s="29">
        <f t="shared" si="312"/>
        <v>3.7069415172260754E-3</v>
      </c>
      <c r="DV189" s="29">
        <f t="shared" si="313"/>
        <v>5.9941203770570608E-4</v>
      </c>
      <c r="DW189" s="31">
        <f t="shared" si="314"/>
        <v>1.0698195040223766E-2</v>
      </c>
      <c r="DX189" s="29">
        <f t="shared" si="315"/>
        <v>4.3867188409576506E-2</v>
      </c>
      <c r="DY189" s="29">
        <f t="shared" si="316"/>
        <v>0.94369264601391123</v>
      </c>
      <c r="DZ189" s="29">
        <f t="shared" si="317"/>
        <v>1.0040343921796577</v>
      </c>
      <c r="EA189" s="29">
        <f t="shared" si="318"/>
        <v>4.7200468222892331</v>
      </c>
      <c r="EB189" s="29">
        <f t="shared" si="319"/>
        <v>1.1670966296936389</v>
      </c>
      <c r="EC189" s="29"/>
      <c r="ED189" s="29"/>
      <c r="EE189" s="29">
        <f t="shared" si="320"/>
        <v>0.44267860384842178</v>
      </c>
      <c r="EF189" s="29">
        <f t="shared" si="321"/>
        <v>0.29937948292820854</v>
      </c>
      <c r="EG189" s="29">
        <f t="shared" si="322"/>
        <v>-0.81423590752539798</v>
      </c>
      <c r="EH189" s="29">
        <f t="shared" si="323"/>
        <v>3.0256399824346194</v>
      </c>
      <c r="EI189" s="29" t="e">
        <f>125.9*1000/8.3144+(#REF!*10^9-10^5)*6.5*(10^-6)/8.3144</f>
        <v>#REF!</v>
      </c>
      <c r="EJ189" s="29">
        <f t="shared" si="324"/>
        <v>10.171648739303063</v>
      </c>
      <c r="EK189" s="29" t="e">
        <f t="shared" si="325"/>
        <v>#REF!</v>
      </c>
      <c r="EL189" s="29" t="e">
        <f>#REF!</f>
        <v>#REF!</v>
      </c>
      <c r="EM189" s="29" t="e">
        <f>1/(0.000407-0.0000329*#REF!+0.00001202*P189+0.000056662*EA189-0.000306214*BT189-0.0006176*BW189+0.00018946*BT189/(BT189+BR189)+0.00025746*DJ189)</f>
        <v>#REF!</v>
      </c>
      <c r="EN189" s="29"/>
      <c r="EO189" s="29" t="e">
        <f t="shared" si="326"/>
        <v>#REF!</v>
      </c>
      <c r="EP189" s="29" t="e">
        <f>#REF!</f>
        <v>#REF!</v>
      </c>
      <c r="EQ189" s="31" t="e">
        <f t="shared" si="327"/>
        <v>#REF!</v>
      </c>
      <c r="ER189" s="31" t="e">
        <f>2064.1+31.52*DF189-12.28*DM189-289.6*DQ189+1.544*LN(DQ189)-177.24*(DF189-0.17145)^2-371.87*(DF189-0.17145)*(DM189-0.07365)+0.321067*#REF!-343.43*LN(#REF!)</f>
        <v>#REF!</v>
      </c>
      <c r="ES189" s="31" t="e">
        <f t="shared" si="328"/>
        <v>#REF!</v>
      </c>
      <c r="ET189" s="31">
        <f t="shared" si="329"/>
        <v>0.68072771409597055</v>
      </c>
      <c r="EU189" s="31" t="e">
        <f>(5573.8+587.9*#REF!-61*#REF!^2)/(5.3-0.633*LN(ET189)-3.97*EF189+0.06*EG189+24.7*BU189^2+0.081*P189+0.156*#REF!)</f>
        <v>#REF!</v>
      </c>
    </row>
    <row r="190" spans="4:151">
      <c r="D190">
        <v>49.09</v>
      </c>
      <c r="E190">
        <v>2.1800000000000002</v>
      </c>
      <c r="F190">
        <v>19.3</v>
      </c>
      <c r="G190">
        <v>8.24</v>
      </c>
      <c r="H190">
        <v>0</v>
      </c>
      <c r="I190">
        <v>7.29</v>
      </c>
      <c r="J190">
        <v>5.95</v>
      </c>
      <c r="K190">
        <v>7.04</v>
      </c>
      <c r="L190">
        <v>0.88</v>
      </c>
      <c r="M190" s="30">
        <v>0</v>
      </c>
      <c r="N190">
        <v>0.03</v>
      </c>
      <c r="O190">
        <v>0</v>
      </c>
      <c r="P190">
        <v>0</v>
      </c>
      <c r="S190">
        <v>51.81</v>
      </c>
      <c r="T190">
        <v>0.13</v>
      </c>
      <c r="U190">
        <v>1.0900000000000001</v>
      </c>
      <c r="V190">
        <v>26.34</v>
      </c>
      <c r="W190">
        <v>0.69</v>
      </c>
      <c r="X190">
        <v>19.260000000000002</v>
      </c>
      <c r="Y190">
        <v>1.08</v>
      </c>
      <c r="Z190">
        <v>0.02</v>
      </c>
      <c r="AA190">
        <v>0.01</v>
      </c>
      <c r="AB190" s="30">
        <v>0</v>
      </c>
      <c r="AC190">
        <v>0.02</v>
      </c>
      <c r="AD190" s="30">
        <v>0</v>
      </c>
      <c r="AF190" s="29">
        <f t="shared" si="225"/>
        <v>0.31747231002899279</v>
      </c>
      <c r="AG190" s="29">
        <f t="shared" si="226"/>
        <v>0.89245646231471454</v>
      </c>
      <c r="AH190" s="7" t="str">
        <f t="shared" si="227"/>
        <v/>
      </c>
      <c r="AI190" s="29" t="str">
        <f t="shared" si="228"/>
        <v/>
      </c>
      <c r="AJ190" s="40" t="e">
        <f t="shared" si="229"/>
        <v>#REF!</v>
      </c>
      <c r="AK190" s="41">
        <f t="shared" ca="1" si="230"/>
        <v>1019.1351733636234</v>
      </c>
      <c r="AL190" s="40">
        <f t="shared" ca="1" si="231"/>
        <v>1211.4330629946662</v>
      </c>
      <c r="AM190" s="94">
        <f t="shared" ca="1" si="232"/>
        <v>1019.1351733636234</v>
      </c>
      <c r="AN190" s="94">
        <f t="shared" ca="1" si="233"/>
        <v>0.61432113506719888</v>
      </c>
      <c r="AO190" s="90">
        <f t="shared" si="234"/>
        <v>0.75065007253886018</v>
      </c>
      <c r="AP190" s="90">
        <f t="shared" si="235"/>
        <v>9.0452331606217601E-2</v>
      </c>
      <c r="AQ190" s="29"/>
      <c r="AR190" s="40" t="e">
        <f t="shared" si="236"/>
        <v>#REF!</v>
      </c>
      <c r="AS190" s="40">
        <f t="shared" ca="1" si="237"/>
        <v>0.61432113506719888</v>
      </c>
      <c r="AT190" s="40">
        <f t="shared" ca="1" si="238"/>
        <v>-0.21237471025074015</v>
      </c>
      <c r="AU190" s="64"/>
      <c r="AV190" s="126">
        <f t="shared" si="239"/>
        <v>1.2099287723437073</v>
      </c>
      <c r="AW190" s="29"/>
      <c r="AX190" s="29">
        <f t="shared" si="240"/>
        <v>0.76707488125356338</v>
      </c>
      <c r="AY190" s="29">
        <f t="shared" si="241"/>
        <v>0.63398350282032856</v>
      </c>
      <c r="AZ190" s="29">
        <f t="shared" si="242"/>
        <v>61.196346010682532</v>
      </c>
      <c r="BA190" s="29">
        <f t="shared" si="243"/>
        <v>56.586784588973991</v>
      </c>
      <c r="BB190" s="29">
        <f t="shared" si="244"/>
        <v>0.81701875531544854</v>
      </c>
      <c r="BC190" s="29">
        <f t="shared" si="245"/>
        <v>2.7291346389780521E-2</v>
      </c>
      <c r="BD190" s="29">
        <f t="shared" si="246"/>
        <v>0.37857612224281834</v>
      </c>
      <c r="BE190" s="29">
        <f t="shared" si="247"/>
        <v>0.11468911455549617</v>
      </c>
      <c r="BF190" s="29">
        <f t="shared" si="248"/>
        <v>0</v>
      </c>
      <c r="BG190" s="29">
        <f t="shared" si="249"/>
        <v>0.18087355226724625</v>
      </c>
      <c r="BH190" s="29">
        <f t="shared" si="250"/>
        <v>0.10610335001266108</v>
      </c>
      <c r="BI190" s="29">
        <f t="shared" si="251"/>
        <v>0.2271740866649779</v>
      </c>
      <c r="BJ190" s="29">
        <f t="shared" si="252"/>
        <v>1.8684445199371524E-2</v>
      </c>
      <c r="BK190" s="29">
        <f t="shared" si="253"/>
        <v>0</v>
      </c>
      <c r="BL190" s="29">
        <f t="shared" si="254"/>
        <v>3.9474151667585536E-4</v>
      </c>
      <c r="BM190" s="29">
        <f t="shared" si="255"/>
        <v>0</v>
      </c>
      <c r="BN190" s="29">
        <f t="shared" si="256"/>
        <v>1.8708055141644762</v>
      </c>
      <c r="BO190" s="29">
        <f t="shared" si="257"/>
        <v>0.43672030530674311</v>
      </c>
      <c r="BP190" s="29">
        <f t="shared" si="258"/>
        <v>1.458801900205493E-2</v>
      </c>
      <c r="BQ190" s="29">
        <f t="shared" si="259"/>
        <v>0.20235995638055135</v>
      </c>
      <c r="BR190" s="29">
        <f t="shared" si="260"/>
        <v>6.1304669933431151E-2</v>
      </c>
      <c r="BS190" s="29">
        <f t="shared" si="261"/>
        <v>0</v>
      </c>
      <c r="BT190" s="29">
        <f t="shared" si="262"/>
        <v>9.6682178290471044E-2</v>
      </c>
      <c r="BU190" s="29">
        <f t="shared" si="263"/>
        <v>5.6715328883370372E-2</v>
      </c>
      <c r="BV190" s="29">
        <f t="shared" si="264"/>
        <v>0.12143116157450312</v>
      </c>
      <c r="BW190" s="29">
        <f t="shared" si="265"/>
        <v>9.987379798651181E-3</v>
      </c>
      <c r="BX190" s="29">
        <f t="shared" si="266"/>
        <v>0</v>
      </c>
      <c r="BY190" s="29">
        <f t="shared" si="267"/>
        <v>2.1100083022374005E-4</v>
      </c>
      <c r="BZ190" s="29">
        <f t="shared" si="268"/>
        <v>0</v>
      </c>
      <c r="CA190" s="29">
        <f t="shared" si="269"/>
        <v>1.0000000000000002</v>
      </c>
      <c r="CB190" s="29">
        <f t="shared" si="270"/>
        <v>0.86228848467902597</v>
      </c>
      <c r="CC190" s="29">
        <f t="shared" si="271"/>
        <v>1.6274656103997557E-3</v>
      </c>
      <c r="CD190" s="29">
        <f t="shared" si="272"/>
        <v>1.0690362001157307E-2</v>
      </c>
      <c r="CE190" s="29">
        <f t="shared" si="273"/>
        <v>0.36661544628540887</v>
      </c>
      <c r="CF190" s="29">
        <f t="shared" si="274"/>
        <v>9.7268722466960344E-3</v>
      </c>
      <c r="CG190" s="29">
        <f t="shared" si="275"/>
        <v>0.47786345907642841</v>
      </c>
      <c r="CH190" s="29">
        <f t="shared" si="276"/>
        <v>1.9259095464483022E-2</v>
      </c>
      <c r="CI190" s="29">
        <f t="shared" si="277"/>
        <v>3.2269046401275274E-4</v>
      </c>
      <c r="CJ190" s="29">
        <f t="shared" si="278"/>
        <v>1.0616162045097456E-4</v>
      </c>
      <c r="CK190" s="29">
        <f t="shared" si="279"/>
        <v>0</v>
      </c>
      <c r="CL190" s="29">
        <f t="shared" si="280"/>
        <v>1.3158050555861847E-4</v>
      </c>
      <c r="CM190" s="29">
        <f t="shared" si="281"/>
        <v>1.7486316179536219</v>
      </c>
      <c r="CN190" s="29"/>
      <c r="CO190" s="29">
        <f t="shared" si="282"/>
        <v>0.54680511616431782</v>
      </c>
      <c r="CP190" s="29"/>
      <c r="CQ190" s="29">
        <f t="shared" si="283"/>
        <v>1.7245769693580519</v>
      </c>
      <c r="CR190" s="29">
        <f t="shared" si="284"/>
        <v>3.2549312207995115E-3</v>
      </c>
      <c r="CS190" s="29">
        <f t="shared" si="285"/>
        <v>3.2071086003471923E-2</v>
      </c>
      <c r="CT190" s="29">
        <f t="shared" si="286"/>
        <v>0.36661544628540887</v>
      </c>
      <c r="CU190" s="29">
        <f t="shared" si="287"/>
        <v>9.7268722466960344E-3</v>
      </c>
      <c r="CV190" s="29">
        <f t="shared" si="288"/>
        <v>0.47786345907642841</v>
      </c>
      <c r="CW190" s="29">
        <f t="shared" si="289"/>
        <v>1.9259095464483022E-2</v>
      </c>
      <c r="CX190" s="29">
        <f t="shared" si="290"/>
        <v>3.2269046401275274E-4</v>
      </c>
      <c r="CY190" s="29">
        <f t="shared" si="291"/>
        <v>1.0616162045097456E-4</v>
      </c>
      <c r="CZ190" s="29">
        <f t="shared" si="292"/>
        <v>0</v>
      </c>
      <c r="DA190" s="29">
        <f t="shared" si="293"/>
        <v>3.9474151667585541E-4</v>
      </c>
      <c r="DB190" s="29">
        <f t="shared" si="294"/>
        <v>2.6341914532564794</v>
      </c>
      <c r="DC190" s="29">
        <f t="shared" si="295"/>
        <v>2.2777387697399862</v>
      </c>
      <c r="DD190" s="29">
        <f t="shared" si="296"/>
        <v>1.9640679122537616</v>
      </c>
      <c r="DE190" s="29">
        <f t="shared" si="297"/>
        <v>3.7069415172260754E-3</v>
      </c>
      <c r="DF190" s="29">
        <f t="shared" si="298"/>
        <v>4.8699703985182287E-2</v>
      </c>
      <c r="DG190" s="29">
        <f t="shared" si="299"/>
        <v>1.9677748537709878</v>
      </c>
      <c r="DH190" s="29">
        <f t="shared" si="300"/>
        <v>3.593208774623835E-2</v>
      </c>
      <c r="DI190" s="29">
        <f t="shared" si="301"/>
        <v>1.2767616238943937E-2</v>
      </c>
      <c r="DJ190" s="29">
        <f t="shared" si="302"/>
        <v>0.83505421558980319</v>
      </c>
      <c r="DK190" s="29">
        <f t="shared" si="303"/>
        <v>2.215527402460744E-2</v>
      </c>
      <c r="DL190" s="29">
        <f t="shared" si="304"/>
        <v>1.0884481273804383</v>
      </c>
      <c r="DM190" s="29">
        <f t="shared" si="305"/>
        <v>4.3867188409576506E-2</v>
      </c>
      <c r="DN190" s="29">
        <f t="shared" si="306"/>
        <v>1.4700091610144654E-3</v>
      </c>
      <c r="DO190" s="29">
        <f t="shared" si="307"/>
        <v>4.8361687751921232E-4</v>
      </c>
      <c r="DP190" s="29">
        <f t="shared" si="308"/>
        <v>0</v>
      </c>
      <c r="DQ190" s="29">
        <f t="shared" si="309"/>
        <v>5.9941203770570608E-4</v>
      </c>
      <c r="DR190" s="31">
        <f t="shared" si="310"/>
        <v>4.0085524012368348</v>
      </c>
      <c r="DS190" s="29"/>
      <c r="DT190" s="29">
        <f t="shared" si="311"/>
        <v>1.4700091610144654E-3</v>
      </c>
      <c r="DU190" s="29">
        <f t="shared" si="312"/>
        <v>3.7069415172260754E-3</v>
      </c>
      <c r="DV190" s="29">
        <f t="shared" si="313"/>
        <v>5.9941203770570608E-4</v>
      </c>
      <c r="DW190" s="31">
        <f t="shared" si="314"/>
        <v>1.0698195040223766E-2</v>
      </c>
      <c r="DX190" s="29">
        <f t="shared" si="315"/>
        <v>4.3867188409576506E-2</v>
      </c>
      <c r="DY190" s="29">
        <f t="shared" si="316"/>
        <v>0.94369264601391123</v>
      </c>
      <c r="DZ190" s="29">
        <f t="shared" si="317"/>
        <v>1.0040343921796577</v>
      </c>
      <c r="EA190" s="29">
        <f t="shared" si="318"/>
        <v>5.2894568691537449</v>
      </c>
      <c r="EB190" s="29">
        <f t="shared" si="319"/>
        <v>1.3314399815785243</v>
      </c>
      <c r="EC190" s="29"/>
      <c r="ED190" s="29"/>
      <c r="EE190" s="29">
        <f t="shared" si="320"/>
        <v>0.43672030530674311</v>
      </c>
      <c r="EF190" s="29">
        <f t="shared" si="321"/>
        <v>0.21470217710727257</v>
      </c>
      <c r="EG190" s="29">
        <f t="shared" si="322"/>
        <v>-0.89421079063030506</v>
      </c>
      <c r="EH190" s="29">
        <f t="shared" si="323"/>
        <v>4.2508668124116804</v>
      </c>
      <c r="EI190" s="29" t="e">
        <f>125.9*1000/8.3144+(#REF!*10^9-10^5)*6.5*(10^-6)/8.3144</f>
        <v>#REF!</v>
      </c>
      <c r="EJ190" s="29">
        <f t="shared" si="324"/>
        <v>10.266703996755197</v>
      </c>
      <c r="EK190" s="29" t="e">
        <f t="shared" si="325"/>
        <v>#REF!</v>
      </c>
      <c r="EL190" s="29" t="e">
        <f>#REF!</f>
        <v>#REF!</v>
      </c>
      <c r="EM190" s="29" t="e">
        <f>1/(0.000407-0.0000329*#REF!+0.00001202*P190+0.000056662*EA190-0.000306214*BT190-0.0006176*BW190+0.00018946*BT190/(BT190+BR190)+0.00025746*DJ190)</f>
        <v>#REF!</v>
      </c>
      <c r="EN190" s="29"/>
      <c r="EO190" s="29" t="e">
        <f t="shared" si="326"/>
        <v>#REF!</v>
      </c>
      <c r="EP190" s="29" t="e">
        <f>#REF!</f>
        <v>#REF!</v>
      </c>
      <c r="EQ190" s="31" t="e">
        <f t="shared" si="327"/>
        <v>#REF!</v>
      </c>
      <c r="ER190" s="31" t="e">
        <f>2064.1+31.52*DF190-12.28*DM190-289.6*DQ190+1.544*LN(DQ190)-177.24*(DF190-0.17145)^2-371.87*(DF190-0.17145)*(DM190-0.07365)+0.321067*#REF!-343.43*LN(#REF!)</f>
        <v>#REF!</v>
      </c>
      <c r="ES190" s="31" t="e">
        <f t="shared" si="328"/>
        <v>#REF!</v>
      </c>
      <c r="ET190" s="31">
        <f t="shared" si="329"/>
        <v>0.61196346010682534</v>
      </c>
      <c r="EU190" s="31" t="e">
        <f>(5573.8+587.9*#REF!-61*#REF!^2)/(5.3-0.633*LN(ET190)-3.97*EF190+0.06*EG190+24.7*BU190^2+0.081*P190+0.156*#REF!)</f>
        <v>#REF!</v>
      </c>
    </row>
    <row r="191" spans="4:151">
      <c r="D191">
        <v>48.5</v>
      </c>
      <c r="E191">
        <v>1.72</v>
      </c>
      <c r="F191">
        <v>10.93</v>
      </c>
      <c r="G191">
        <v>11.78</v>
      </c>
      <c r="H191">
        <v>0.09</v>
      </c>
      <c r="I191">
        <v>16.059999999999999</v>
      </c>
      <c r="J191">
        <v>8.5500000000000007</v>
      </c>
      <c r="K191">
        <v>1.59</v>
      </c>
      <c r="L191">
        <v>0.22</v>
      </c>
      <c r="M191" s="30">
        <v>0</v>
      </c>
      <c r="N191">
        <v>0.01</v>
      </c>
      <c r="O191">
        <v>0.23</v>
      </c>
      <c r="P191">
        <v>0</v>
      </c>
      <c r="S191">
        <v>51.81</v>
      </c>
      <c r="T191">
        <v>0.13</v>
      </c>
      <c r="U191">
        <v>1.0900000000000001</v>
      </c>
      <c r="V191">
        <v>26.34</v>
      </c>
      <c r="W191">
        <v>0.69</v>
      </c>
      <c r="X191">
        <v>19.260000000000002</v>
      </c>
      <c r="Y191">
        <v>1.08</v>
      </c>
      <c r="Z191">
        <v>0.02</v>
      </c>
      <c r="AA191">
        <v>0.01</v>
      </c>
      <c r="AB191" s="30">
        <v>0</v>
      </c>
      <c r="AC191">
        <v>0.02</v>
      </c>
      <c r="AD191" s="30">
        <v>0</v>
      </c>
      <c r="AF191" s="29">
        <f t="shared" si="225"/>
        <v>0.31481201105974066</v>
      </c>
      <c r="AG191" s="29">
        <f t="shared" si="226"/>
        <v>1.5496766147858496</v>
      </c>
      <c r="AH191" s="7" t="str">
        <f t="shared" si="227"/>
        <v/>
      </c>
      <c r="AI191" s="29" t="str">
        <f t="shared" si="228"/>
        <v/>
      </c>
      <c r="AJ191" s="40" t="e">
        <f t="shared" si="229"/>
        <v>#REF!</v>
      </c>
      <c r="AK191" s="41">
        <f t="shared" ca="1" si="230"/>
        <v>1150.7899076619926</v>
      </c>
      <c r="AL191" s="40">
        <f t="shared" ca="1" si="231"/>
        <v>1445.2920430340166</v>
      </c>
      <c r="AM191" s="94">
        <f t="shared" ca="1" si="232"/>
        <v>1150.7899076619926</v>
      </c>
      <c r="AN191" s="94">
        <f t="shared" ca="1" si="233"/>
        <v>1.2026657980201703</v>
      </c>
      <c r="AO191" s="90">
        <f t="shared" si="234"/>
        <v>1.0460948572735589</v>
      </c>
      <c r="AP191" s="90">
        <f t="shared" si="235"/>
        <v>0.22802689844464777</v>
      </c>
      <c r="AQ191" s="29"/>
      <c r="AR191" s="40" t="e">
        <f t="shared" si="236"/>
        <v>#REF!</v>
      </c>
      <c r="AS191" s="40">
        <f t="shared" ca="1" si="237"/>
        <v>1.2026657980201703</v>
      </c>
      <c r="AT191" s="40">
        <f t="shared" ca="1" si="238"/>
        <v>-0.15836803194938298</v>
      </c>
      <c r="AU191" s="64"/>
      <c r="AV191" s="126">
        <f t="shared" si="239"/>
        <v>1.8644886258455904</v>
      </c>
      <c r="AW191" s="29"/>
      <c r="AX191" s="29">
        <f t="shared" si="240"/>
        <v>0.76707488125356338</v>
      </c>
      <c r="AY191" s="29">
        <f t="shared" si="241"/>
        <v>0.41141301192206337</v>
      </c>
      <c r="AZ191" s="29">
        <f t="shared" si="242"/>
        <v>70.847693851391796</v>
      </c>
      <c r="BA191" s="29">
        <f t="shared" si="243"/>
        <v>56.586784588973991</v>
      </c>
      <c r="BB191" s="29">
        <f t="shared" si="244"/>
        <v>0.80719921843143716</v>
      </c>
      <c r="BC191" s="29">
        <f t="shared" si="245"/>
        <v>2.1532621922212152E-2</v>
      </c>
      <c r="BD191" s="29">
        <f t="shared" si="246"/>
        <v>0.21439570031678779</v>
      </c>
      <c r="BE191" s="29">
        <f t="shared" si="247"/>
        <v>0.16396089435239622</v>
      </c>
      <c r="BF191" s="29">
        <f t="shared" si="248"/>
        <v>1.2687224669603525E-3</v>
      </c>
      <c r="BG191" s="29">
        <f t="shared" si="249"/>
        <v>0.39846766109903631</v>
      </c>
      <c r="BH191" s="29">
        <f t="shared" si="250"/>
        <v>0.15246783909382391</v>
      </c>
      <c r="BI191" s="29">
        <f t="shared" si="251"/>
        <v>5.1307783778027687E-2</v>
      </c>
      <c r="BJ191" s="29">
        <f t="shared" si="252"/>
        <v>4.6711112998428809E-3</v>
      </c>
      <c r="BK191" s="29">
        <f t="shared" si="253"/>
        <v>0</v>
      </c>
      <c r="BL191" s="29">
        <f t="shared" si="254"/>
        <v>1.3158050555861847E-4</v>
      </c>
      <c r="BM191" s="29">
        <f t="shared" si="255"/>
        <v>3.2408744724772257E-3</v>
      </c>
      <c r="BN191" s="29">
        <f t="shared" si="256"/>
        <v>1.8186440077385602</v>
      </c>
      <c r="BO191" s="29">
        <f t="shared" si="257"/>
        <v>0.44384674240626665</v>
      </c>
      <c r="BP191" s="29">
        <f t="shared" si="258"/>
        <v>1.1839932296033816E-2</v>
      </c>
      <c r="BQ191" s="29">
        <f t="shared" si="259"/>
        <v>0.11788766762736796</v>
      </c>
      <c r="BR191" s="29">
        <f t="shared" si="260"/>
        <v>9.0155573963195595E-2</v>
      </c>
      <c r="BS191" s="29">
        <f t="shared" si="261"/>
        <v>6.976200188501862E-4</v>
      </c>
      <c r="BT191" s="29">
        <f t="shared" si="262"/>
        <v>0.21910151706629008</v>
      </c>
      <c r="BU191" s="29">
        <f t="shared" si="263"/>
        <v>8.3836000033571154E-2</v>
      </c>
      <c r="BV191" s="29">
        <f t="shared" si="264"/>
        <v>2.8212109439619069E-2</v>
      </c>
      <c r="BW191" s="29">
        <f t="shared" si="265"/>
        <v>2.5684583018813533E-3</v>
      </c>
      <c r="BX191" s="29">
        <f t="shared" si="266"/>
        <v>0</v>
      </c>
      <c r="BY191" s="29">
        <f t="shared" si="267"/>
        <v>7.2350886154039373E-5</v>
      </c>
      <c r="BZ191" s="29">
        <f t="shared" si="268"/>
        <v>1.7820279607701644E-3</v>
      </c>
      <c r="CA191" s="29">
        <f t="shared" si="269"/>
        <v>1.0000000000000002</v>
      </c>
      <c r="CB191" s="29">
        <f t="shared" si="270"/>
        <v>0.86228848467902597</v>
      </c>
      <c r="CC191" s="29">
        <f t="shared" si="271"/>
        <v>1.6274656103997557E-3</v>
      </c>
      <c r="CD191" s="29">
        <f t="shared" si="272"/>
        <v>1.0690362001157307E-2</v>
      </c>
      <c r="CE191" s="29">
        <f t="shared" si="273"/>
        <v>0.36661544628540887</v>
      </c>
      <c r="CF191" s="29">
        <f t="shared" si="274"/>
        <v>9.7268722466960344E-3</v>
      </c>
      <c r="CG191" s="29">
        <f t="shared" si="275"/>
        <v>0.47786345907642841</v>
      </c>
      <c r="CH191" s="29">
        <f t="shared" si="276"/>
        <v>1.9259095464483022E-2</v>
      </c>
      <c r="CI191" s="29">
        <f t="shared" si="277"/>
        <v>3.2269046401275274E-4</v>
      </c>
      <c r="CJ191" s="29">
        <f t="shared" si="278"/>
        <v>1.0616162045097456E-4</v>
      </c>
      <c r="CK191" s="29">
        <f t="shared" si="279"/>
        <v>0</v>
      </c>
      <c r="CL191" s="29">
        <f t="shared" si="280"/>
        <v>1.3158050555861847E-4</v>
      </c>
      <c r="CM191" s="29">
        <f t="shared" si="281"/>
        <v>1.7486316179536219</v>
      </c>
      <c r="CN191" s="29"/>
      <c r="CO191" s="29">
        <f t="shared" si="282"/>
        <v>0.54680511616431782</v>
      </c>
      <c r="CP191" s="29"/>
      <c r="CQ191" s="29">
        <f t="shared" si="283"/>
        <v>1.7245769693580519</v>
      </c>
      <c r="CR191" s="29">
        <f t="shared" si="284"/>
        <v>3.2549312207995115E-3</v>
      </c>
      <c r="CS191" s="29">
        <f t="shared" si="285"/>
        <v>3.2071086003471923E-2</v>
      </c>
      <c r="CT191" s="29">
        <f t="shared" si="286"/>
        <v>0.36661544628540887</v>
      </c>
      <c r="CU191" s="29">
        <f t="shared" si="287"/>
        <v>9.7268722466960344E-3</v>
      </c>
      <c r="CV191" s="29">
        <f t="shared" si="288"/>
        <v>0.47786345907642841</v>
      </c>
      <c r="CW191" s="29">
        <f t="shared" si="289"/>
        <v>1.9259095464483022E-2</v>
      </c>
      <c r="CX191" s="29">
        <f t="shared" si="290"/>
        <v>3.2269046401275274E-4</v>
      </c>
      <c r="CY191" s="29">
        <f t="shared" si="291"/>
        <v>1.0616162045097456E-4</v>
      </c>
      <c r="CZ191" s="29">
        <f t="shared" si="292"/>
        <v>0</v>
      </c>
      <c r="DA191" s="29">
        <f t="shared" si="293"/>
        <v>3.9474151667585541E-4</v>
      </c>
      <c r="DB191" s="29">
        <f t="shared" si="294"/>
        <v>2.6341914532564794</v>
      </c>
      <c r="DC191" s="29">
        <f t="shared" si="295"/>
        <v>2.2777387697399862</v>
      </c>
      <c r="DD191" s="29">
        <f t="shared" si="296"/>
        <v>1.9640679122537616</v>
      </c>
      <c r="DE191" s="29">
        <f t="shared" si="297"/>
        <v>3.7069415172260754E-3</v>
      </c>
      <c r="DF191" s="29">
        <f t="shared" si="298"/>
        <v>4.8699703985182287E-2</v>
      </c>
      <c r="DG191" s="29">
        <f t="shared" si="299"/>
        <v>1.9677748537709878</v>
      </c>
      <c r="DH191" s="29">
        <f t="shared" si="300"/>
        <v>3.593208774623835E-2</v>
      </c>
      <c r="DI191" s="29">
        <f t="shared" si="301"/>
        <v>1.2767616238943937E-2</v>
      </c>
      <c r="DJ191" s="29">
        <f t="shared" si="302"/>
        <v>0.83505421558980319</v>
      </c>
      <c r="DK191" s="29">
        <f t="shared" si="303"/>
        <v>2.215527402460744E-2</v>
      </c>
      <c r="DL191" s="29">
        <f t="shared" si="304"/>
        <v>1.0884481273804383</v>
      </c>
      <c r="DM191" s="29">
        <f t="shared" si="305"/>
        <v>4.3867188409576506E-2</v>
      </c>
      <c r="DN191" s="29">
        <f t="shared" si="306"/>
        <v>1.4700091610144654E-3</v>
      </c>
      <c r="DO191" s="29">
        <f t="shared" si="307"/>
        <v>4.8361687751921232E-4</v>
      </c>
      <c r="DP191" s="29">
        <f t="shared" si="308"/>
        <v>0</v>
      </c>
      <c r="DQ191" s="29">
        <f t="shared" si="309"/>
        <v>5.9941203770570608E-4</v>
      </c>
      <c r="DR191" s="31">
        <f t="shared" si="310"/>
        <v>4.0085524012368348</v>
      </c>
      <c r="DS191" s="29"/>
      <c r="DT191" s="29">
        <f t="shared" si="311"/>
        <v>1.4700091610144654E-3</v>
      </c>
      <c r="DU191" s="29">
        <f t="shared" si="312"/>
        <v>3.7069415172260754E-3</v>
      </c>
      <c r="DV191" s="29">
        <f t="shared" si="313"/>
        <v>5.9941203770570608E-4</v>
      </c>
      <c r="DW191" s="31">
        <f t="shared" si="314"/>
        <v>1.0698195040223766E-2</v>
      </c>
      <c r="DX191" s="29">
        <f t="shared" si="315"/>
        <v>4.3867188409576506E-2</v>
      </c>
      <c r="DY191" s="29">
        <f t="shared" si="316"/>
        <v>0.94369264601391123</v>
      </c>
      <c r="DZ191" s="29">
        <f t="shared" si="317"/>
        <v>1.0040343921796577</v>
      </c>
      <c r="EA191" s="29">
        <f t="shared" si="318"/>
        <v>3.9092553202291516</v>
      </c>
      <c r="EB191" s="29">
        <f t="shared" si="319"/>
        <v>1.721970951265118</v>
      </c>
      <c r="EC191" s="29"/>
      <c r="ED191" s="29"/>
      <c r="EE191" s="29">
        <f t="shared" si="320"/>
        <v>0.44384674240626665</v>
      </c>
      <c r="EF191" s="29">
        <f t="shared" si="321"/>
        <v>0.39379071108190705</v>
      </c>
      <c r="EG191" s="29">
        <f t="shared" si="322"/>
        <v>-0.52239962298882758</v>
      </c>
      <c r="EH191" s="29">
        <f t="shared" si="323"/>
        <v>1.9898873653444311</v>
      </c>
      <c r="EI191" s="29" t="e">
        <f>125.9*1000/8.3144+(#REF!*10^9-10^5)*6.5*(10^-6)/8.3144</f>
        <v>#REF!</v>
      </c>
      <c r="EJ191" s="29">
        <f t="shared" si="324"/>
        <v>9.5899385326328908</v>
      </c>
      <c r="EK191" s="29" t="e">
        <f t="shared" si="325"/>
        <v>#REF!</v>
      </c>
      <c r="EL191" s="29" t="e">
        <f>#REF!</f>
        <v>#REF!</v>
      </c>
      <c r="EM191" s="29" t="e">
        <f>1/(0.000407-0.0000329*#REF!+0.00001202*P191+0.000056662*EA191-0.000306214*BT191-0.0006176*BW191+0.00018946*BT191/(BT191+BR191)+0.00025746*DJ191)</f>
        <v>#REF!</v>
      </c>
      <c r="EN191" s="29"/>
      <c r="EO191" s="29" t="e">
        <f t="shared" si="326"/>
        <v>#REF!</v>
      </c>
      <c r="EP191" s="29" t="e">
        <f>#REF!</f>
        <v>#REF!</v>
      </c>
      <c r="EQ191" s="31" t="e">
        <f t="shared" si="327"/>
        <v>#REF!</v>
      </c>
      <c r="ER191" s="31" t="e">
        <f>2064.1+31.52*DF191-12.28*DM191-289.6*DQ191+1.544*LN(DQ191)-177.24*(DF191-0.17145)^2-371.87*(DF191-0.17145)*(DM191-0.07365)+0.321067*#REF!-343.43*LN(#REF!)</f>
        <v>#REF!</v>
      </c>
      <c r="ES191" s="31" t="e">
        <f t="shared" si="328"/>
        <v>#REF!</v>
      </c>
      <c r="ET191" s="31">
        <f t="shared" si="329"/>
        <v>0.70847693851391802</v>
      </c>
      <c r="EU191" s="31" t="e">
        <f>(5573.8+587.9*#REF!-61*#REF!^2)/(5.3-0.633*LN(ET191)-3.97*EF191+0.06*EG191+24.7*BU191^2+0.081*P191+0.156*#REF!)</f>
        <v>#REF!</v>
      </c>
    </row>
    <row r="192" spans="4:151">
      <c r="D192">
        <v>45.3</v>
      </c>
      <c r="E192">
        <v>3.6</v>
      </c>
      <c r="F192">
        <v>14.48</v>
      </c>
      <c r="G192">
        <v>13.8</v>
      </c>
      <c r="H192">
        <v>0.15</v>
      </c>
      <c r="I192">
        <v>9.8000000000000007</v>
      </c>
      <c r="J192">
        <v>9</v>
      </c>
      <c r="K192">
        <v>2.8</v>
      </c>
      <c r="L192">
        <v>0.59</v>
      </c>
      <c r="M192" s="30">
        <v>0</v>
      </c>
      <c r="N192">
        <v>0</v>
      </c>
      <c r="O192">
        <v>0.48</v>
      </c>
      <c r="P192">
        <v>0</v>
      </c>
      <c r="S192">
        <v>51.81</v>
      </c>
      <c r="T192">
        <v>0.13</v>
      </c>
      <c r="U192">
        <v>1.0900000000000001</v>
      </c>
      <c r="V192">
        <v>26.34</v>
      </c>
      <c r="W192">
        <v>0.69</v>
      </c>
      <c r="X192">
        <v>19.260000000000002</v>
      </c>
      <c r="Y192">
        <v>1.08</v>
      </c>
      <c r="Z192">
        <v>0.02</v>
      </c>
      <c r="AA192">
        <v>0.01</v>
      </c>
      <c r="AB192" s="30">
        <v>0</v>
      </c>
      <c r="AC192">
        <v>0.02</v>
      </c>
      <c r="AD192" s="30">
        <v>0</v>
      </c>
      <c r="AF192" s="29">
        <f t="shared" si="225"/>
        <v>0.323312888001273</v>
      </c>
      <c r="AG192" s="29">
        <f t="shared" si="226"/>
        <v>0.64788219981307527</v>
      </c>
      <c r="AH192" s="7" t="str">
        <f t="shared" si="227"/>
        <v/>
      </c>
      <c r="AI192" s="29" t="str">
        <f t="shared" si="228"/>
        <v/>
      </c>
      <c r="AJ192" s="40" t="e">
        <f t="shared" si="229"/>
        <v>#REF!</v>
      </c>
      <c r="AK192" s="41">
        <f t="shared" ca="1" si="230"/>
        <v>1097.8409343327824</v>
      </c>
      <c r="AL192" s="40">
        <f t="shared" ca="1" si="231"/>
        <v>1297.6612448488993</v>
      </c>
      <c r="AM192" s="94">
        <f t="shared" ca="1" si="232"/>
        <v>1097.8409343327824</v>
      </c>
      <c r="AN192" s="94">
        <f t="shared" ca="1" si="233"/>
        <v>0.76261082603542385</v>
      </c>
      <c r="AO192" s="90">
        <f t="shared" si="234"/>
        <v>0.56764418784530379</v>
      </c>
      <c r="AP192" s="90">
        <f t="shared" si="235"/>
        <v>0.15025372928176797</v>
      </c>
      <c r="AQ192" s="29"/>
      <c r="AR192" s="40" t="e">
        <f t="shared" si="236"/>
        <v>#REF!</v>
      </c>
      <c r="AS192" s="40">
        <f t="shared" ca="1" si="237"/>
        <v>0.76261082603542385</v>
      </c>
      <c r="AT192" s="40">
        <f t="shared" ca="1" si="238"/>
        <v>-0.24050897732495075</v>
      </c>
      <c r="AU192" s="64"/>
      <c r="AV192" s="126">
        <f t="shared" si="239"/>
        <v>0.97119508781434827</v>
      </c>
      <c r="AW192" s="29"/>
      <c r="AX192" s="29">
        <f t="shared" si="240"/>
        <v>0.76707488125356338</v>
      </c>
      <c r="AY192" s="29">
        <f t="shared" si="241"/>
        <v>0.78982574240552161</v>
      </c>
      <c r="AZ192" s="29">
        <f t="shared" si="242"/>
        <v>55.867433750295881</v>
      </c>
      <c r="BA192" s="29">
        <f t="shared" si="243"/>
        <v>56.586784588973991</v>
      </c>
      <c r="BB192" s="29">
        <f t="shared" si="244"/>
        <v>0.75394071329781653</v>
      </c>
      <c r="BC192" s="29">
        <f t="shared" si="245"/>
        <v>4.5068278441839388E-2</v>
      </c>
      <c r="BD192" s="29">
        <f t="shared" si="246"/>
        <v>0.28403016839772072</v>
      </c>
      <c r="BE192" s="29">
        <f t="shared" si="247"/>
        <v>0.19207642971672903</v>
      </c>
      <c r="BF192" s="29">
        <f t="shared" si="248"/>
        <v>2.1145374449339205E-3</v>
      </c>
      <c r="BG192" s="29">
        <f t="shared" si="249"/>
        <v>0.24314963130576314</v>
      </c>
      <c r="BH192" s="29">
        <f t="shared" si="250"/>
        <v>0.16049246220402516</v>
      </c>
      <c r="BI192" s="29">
        <f t="shared" si="251"/>
        <v>9.0353329923570758E-2</v>
      </c>
      <c r="BJ192" s="29">
        <f t="shared" si="252"/>
        <v>1.2527071213214998E-2</v>
      </c>
      <c r="BK192" s="29">
        <f t="shared" si="253"/>
        <v>0</v>
      </c>
      <c r="BL192" s="29">
        <f t="shared" si="254"/>
        <v>0</v>
      </c>
      <c r="BM192" s="29">
        <f t="shared" si="255"/>
        <v>6.7635641164742093E-3</v>
      </c>
      <c r="BN192" s="29">
        <f t="shared" si="256"/>
        <v>1.7905161860620877</v>
      </c>
      <c r="BO192" s="29">
        <f t="shared" si="257"/>
        <v>0.42107450307722211</v>
      </c>
      <c r="BP192" s="29">
        <f t="shared" si="258"/>
        <v>2.5170550700777974E-2</v>
      </c>
      <c r="BQ192" s="29">
        <f t="shared" si="259"/>
        <v>0.15863032716972697</v>
      </c>
      <c r="BR192" s="29">
        <f t="shared" si="260"/>
        <v>0.10727433307328316</v>
      </c>
      <c r="BS192" s="29">
        <f t="shared" si="261"/>
        <v>1.1809652777194147E-3</v>
      </c>
      <c r="BT192" s="29">
        <f t="shared" si="262"/>
        <v>0.13579862231825238</v>
      </c>
      <c r="BU192" s="29">
        <f t="shared" si="263"/>
        <v>8.9634745250194534E-2</v>
      </c>
      <c r="BV192" s="29">
        <f t="shared" si="264"/>
        <v>5.0462168746034264E-2</v>
      </c>
      <c r="BW192" s="29">
        <f t="shared" si="265"/>
        <v>6.9963462551913573E-3</v>
      </c>
      <c r="BX192" s="29">
        <f t="shared" si="266"/>
        <v>0</v>
      </c>
      <c r="BY192" s="29">
        <f t="shared" si="267"/>
        <v>0</v>
      </c>
      <c r="BZ192" s="29">
        <f t="shared" si="268"/>
        <v>3.7774381315979215E-3</v>
      </c>
      <c r="CA192" s="29">
        <f t="shared" si="269"/>
        <v>1</v>
      </c>
      <c r="CB192" s="29">
        <f t="shared" si="270"/>
        <v>0.86228848467902597</v>
      </c>
      <c r="CC192" s="29">
        <f t="shared" si="271"/>
        <v>1.6274656103997557E-3</v>
      </c>
      <c r="CD192" s="29">
        <f t="shared" si="272"/>
        <v>1.0690362001157307E-2</v>
      </c>
      <c r="CE192" s="29">
        <f t="shared" si="273"/>
        <v>0.36661544628540887</v>
      </c>
      <c r="CF192" s="29">
        <f t="shared" si="274"/>
        <v>9.7268722466960344E-3</v>
      </c>
      <c r="CG192" s="29">
        <f t="shared" si="275"/>
        <v>0.47786345907642841</v>
      </c>
      <c r="CH192" s="29">
        <f t="shared" si="276"/>
        <v>1.9259095464483022E-2</v>
      </c>
      <c r="CI192" s="29">
        <f t="shared" si="277"/>
        <v>3.2269046401275274E-4</v>
      </c>
      <c r="CJ192" s="29">
        <f t="shared" si="278"/>
        <v>1.0616162045097456E-4</v>
      </c>
      <c r="CK192" s="29">
        <f t="shared" si="279"/>
        <v>0</v>
      </c>
      <c r="CL192" s="29">
        <f t="shared" si="280"/>
        <v>1.3158050555861847E-4</v>
      </c>
      <c r="CM192" s="29">
        <f t="shared" si="281"/>
        <v>1.7486316179536219</v>
      </c>
      <c r="CN192" s="29"/>
      <c r="CO192" s="29">
        <f t="shared" si="282"/>
        <v>0.54680511616431782</v>
      </c>
      <c r="CP192" s="29"/>
      <c r="CQ192" s="29">
        <f t="shared" si="283"/>
        <v>1.7245769693580519</v>
      </c>
      <c r="CR192" s="29">
        <f t="shared" si="284"/>
        <v>3.2549312207995115E-3</v>
      </c>
      <c r="CS192" s="29">
        <f t="shared" si="285"/>
        <v>3.2071086003471923E-2</v>
      </c>
      <c r="CT192" s="29">
        <f t="shared" si="286"/>
        <v>0.36661544628540887</v>
      </c>
      <c r="CU192" s="29">
        <f t="shared" si="287"/>
        <v>9.7268722466960344E-3</v>
      </c>
      <c r="CV192" s="29">
        <f t="shared" si="288"/>
        <v>0.47786345907642841</v>
      </c>
      <c r="CW192" s="29">
        <f t="shared" si="289"/>
        <v>1.9259095464483022E-2</v>
      </c>
      <c r="CX192" s="29">
        <f t="shared" si="290"/>
        <v>3.2269046401275274E-4</v>
      </c>
      <c r="CY192" s="29">
        <f t="shared" si="291"/>
        <v>1.0616162045097456E-4</v>
      </c>
      <c r="CZ192" s="29">
        <f t="shared" si="292"/>
        <v>0</v>
      </c>
      <c r="DA192" s="29">
        <f t="shared" si="293"/>
        <v>3.9474151667585541E-4</v>
      </c>
      <c r="DB192" s="29">
        <f t="shared" si="294"/>
        <v>2.6341914532564794</v>
      </c>
      <c r="DC192" s="29">
        <f t="shared" si="295"/>
        <v>2.2777387697399862</v>
      </c>
      <c r="DD192" s="29">
        <f t="shared" si="296"/>
        <v>1.9640679122537616</v>
      </c>
      <c r="DE192" s="29">
        <f t="shared" si="297"/>
        <v>3.7069415172260754E-3</v>
      </c>
      <c r="DF192" s="29">
        <f t="shared" si="298"/>
        <v>4.8699703985182287E-2</v>
      </c>
      <c r="DG192" s="29">
        <f t="shared" si="299"/>
        <v>1.9677748537709878</v>
      </c>
      <c r="DH192" s="29">
        <f t="shared" si="300"/>
        <v>3.593208774623835E-2</v>
      </c>
      <c r="DI192" s="29">
        <f t="shared" si="301"/>
        <v>1.2767616238943937E-2</v>
      </c>
      <c r="DJ192" s="29">
        <f t="shared" si="302"/>
        <v>0.83505421558980319</v>
      </c>
      <c r="DK192" s="29">
        <f t="shared" si="303"/>
        <v>2.215527402460744E-2</v>
      </c>
      <c r="DL192" s="29">
        <f t="shared" si="304"/>
        <v>1.0884481273804383</v>
      </c>
      <c r="DM192" s="29">
        <f t="shared" si="305"/>
        <v>4.3867188409576506E-2</v>
      </c>
      <c r="DN192" s="29">
        <f t="shared" si="306"/>
        <v>1.4700091610144654E-3</v>
      </c>
      <c r="DO192" s="29">
        <f t="shared" si="307"/>
        <v>4.8361687751921232E-4</v>
      </c>
      <c r="DP192" s="29">
        <f t="shared" si="308"/>
        <v>0</v>
      </c>
      <c r="DQ192" s="29">
        <f t="shared" si="309"/>
        <v>5.9941203770570608E-4</v>
      </c>
      <c r="DR192" s="31">
        <f t="shared" si="310"/>
        <v>4.0085524012368348</v>
      </c>
      <c r="DS192" s="29"/>
      <c r="DT192" s="29">
        <f t="shared" si="311"/>
        <v>1.4700091610144654E-3</v>
      </c>
      <c r="DU192" s="29">
        <f t="shared" si="312"/>
        <v>3.7069415172260754E-3</v>
      </c>
      <c r="DV192" s="29">
        <f t="shared" si="313"/>
        <v>5.9941203770570608E-4</v>
      </c>
      <c r="DW192" s="31">
        <f t="shared" si="314"/>
        <v>1.0698195040223766E-2</v>
      </c>
      <c r="DX192" s="29">
        <f t="shared" si="315"/>
        <v>4.3867188409576506E-2</v>
      </c>
      <c r="DY192" s="29">
        <f t="shared" si="316"/>
        <v>0.94369264601391123</v>
      </c>
      <c r="DZ192" s="29">
        <f t="shared" si="317"/>
        <v>1.0040343921796577</v>
      </c>
      <c r="EA192" s="29">
        <f t="shared" si="318"/>
        <v>4.4910301079894497</v>
      </c>
      <c r="EB192" s="29">
        <f t="shared" si="319"/>
        <v>1.4191697309585103</v>
      </c>
      <c r="EC192" s="29"/>
      <c r="ED192" s="29"/>
      <c r="EE192" s="29">
        <f t="shared" si="320"/>
        <v>0.42107450307722211</v>
      </c>
      <c r="EF192" s="29">
        <f t="shared" si="321"/>
        <v>0.33388866591944949</v>
      </c>
      <c r="EG192" s="29">
        <f t="shared" si="322"/>
        <v>-0.78298376218222498</v>
      </c>
      <c r="EH192" s="29">
        <f t="shared" si="323"/>
        <v>2.8900702601971009</v>
      </c>
      <c r="EI192" s="29" t="e">
        <f>125.9*1000/8.3144+(#REF!*10^9-10^5)*6.5*(10^-6)/8.3144</f>
        <v>#REF!</v>
      </c>
      <c r="EJ192" s="29">
        <f t="shared" si="324"/>
        <v>10.266904272484517</v>
      </c>
      <c r="EK192" s="29" t="e">
        <f t="shared" si="325"/>
        <v>#REF!</v>
      </c>
      <c r="EL192" s="29" t="e">
        <f>#REF!</f>
        <v>#REF!</v>
      </c>
      <c r="EM192" s="29" t="e">
        <f>1/(0.000407-0.0000329*#REF!+0.00001202*P192+0.000056662*EA192-0.000306214*BT192-0.0006176*BW192+0.00018946*BT192/(BT192+BR192)+0.00025746*DJ192)</f>
        <v>#REF!</v>
      </c>
      <c r="EN192" s="29"/>
      <c r="EO192" s="29" t="e">
        <f t="shared" si="326"/>
        <v>#REF!</v>
      </c>
      <c r="EP192" s="29" t="e">
        <f>#REF!</f>
        <v>#REF!</v>
      </c>
      <c r="EQ192" s="31" t="e">
        <f t="shared" si="327"/>
        <v>#REF!</v>
      </c>
      <c r="ER192" s="31" t="e">
        <f>2064.1+31.52*DF192-12.28*DM192-289.6*DQ192+1.544*LN(DQ192)-177.24*(DF192-0.17145)^2-371.87*(DF192-0.17145)*(DM192-0.07365)+0.321067*#REF!-343.43*LN(#REF!)</f>
        <v>#REF!</v>
      </c>
      <c r="ES192" s="31" t="e">
        <f t="shared" si="328"/>
        <v>#REF!</v>
      </c>
      <c r="ET192" s="31">
        <f t="shared" si="329"/>
        <v>0.55867433750295881</v>
      </c>
      <c r="EU192" s="31" t="e">
        <f>(5573.8+587.9*#REF!-61*#REF!^2)/(5.3-0.633*LN(ET192)-3.97*EF192+0.06*EG192+24.7*BU192^2+0.081*P192+0.156*#REF!)</f>
        <v>#REF!</v>
      </c>
    </row>
    <row r="193" spans="4:151">
      <c r="D193">
        <v>46.91</v>
      </c>
      <c r="E193">
        <v>0.64</v>
      </c>
      <c r="F193">
        <v>12.46</v>
      </c>
      <c r="G193">
        <v>8.86</v>
      </c>
      <c r="H193">
        <v>0.17</v>
      </c>
      <c r="I193">
        <v>18.22</v>
      </c>
      <c r="J193">
        <v>10.86</v>
      </c>
      <c r="K193">
        <v>0.82</v>
      </c>
      <c r="L193">
        <v>0.34</v>
      </c>
      <c r="M193" s="30">
        <v>0</v>
      </c>
      <c r="N193">
        <v>0.43</v>
      </c>
      <c r="O193">
        <v>0</v>
      </c>
      <c r="P193">
        <v>0</v>
      </c>
      <c r="S193">
        <v>51.81</v>
      </c>
      <c r="T193">
        <v>0.13</v>
      </c>
      <c r="U193">
        <v>1.0900000000000001</v>
      </c>
      <c r="V193">
        <v>26.34</v>
      </c>
      <c r="W193">
        <v>0.69</v>
      </c>
      <c r="X193">
        <v>19.260000000000002</v>
      </c>
      <c r="Y193">
        <v>1.08</v>
      </c>
      <c r="Z193">
        <v>0.02</v>
      </c>
      <c r="AA193">
        <v>0.01</v>
      </c>
      <c r="AB193" s="30">
        <v>0</v>
      </c>
      <c r="AC193">
        <v>0.02</v>
      </c>
      <c r="AD193" s="30">
        <v>0</v>
      </c>
      <c r="AF193" s="29">
        <f t="shared" si="225"/>
        <v>0.32244137721132582</v>
      </c>
      <c r="AG193" s="29">
        <f t="shared" si="226"/>
        <v>2.4899395148936225</v>
      </c>
      <c r="AH193" s="7" t="str">
        <f t="shared" si="227"/>
        <v/>
      </c>
      <c r="AI193" s="29" t="str">
        <f t="shared" si="228"/>
        <v/>
      </c>
      <c r="AJ193" s="40" t="e">
        <f t="shared" si="229"/>
        <v>#REF!</v>
      </c>
      <c r="AK193" s="41">
        <f t="shared" ca="1" si="230"/>
        <v>1132.7740781117232</v>
      </c>
      <c r="AL193" s="40">
        <f t="shared" ca="1" si="231"/>
        <v>1461.1629539128955</v>
      </c>
      <c r="AM193" s="94">
        <f t="shared" ca="1" si="232"/>
        <v>1132.7740781117232</v>
      </c>
      <c r="AN193" s="94">
        <f t="shared" ca="1" si="233"/>
        <v>1.0834920814505495</v>
      </c>
      <c r="AO193" s="90">
        <f t="shared" si="234"/>
        <v>1.1059502600321025</v>
      </c>
      <c r="AP193" s="90">
        <f t="shared" si="235"/>
        <v>0.18907367576243977</v>
      </c>
      <c r="AQ193" s="29"/>
      <c r="AR193" s="40" t="e">
        <f t="shared" si="236"/>
        <v>#REF!</v>
      </c>
      <c r="AS193" s="40">
        <f t="shared" ca="1" si="237"/>
        <v>1.0834920814505495</v>
      </c>
      <c r="AT193" s="40">
        <f t="shared" ca="1" si="238"/>
        <v>-0.1948245402661975</v>
      </c>
      <c r="AU193" s="64"/>
      <c r="AV193" s="126">
        <f t="shared" si="239"/>
        <v>2.8123808921049482</v>
      </c>
      <c r="AW193" s="29"/>
      <c r="AX193" s="29">
        <f t="shared" si="240"/>
        <v>0.76707488125356338</v>
      </c>
      <c r="AY193" s="29">
        <f t="shared" si="241"/>
        <v>0.27274928634557755</v>
      </c>
      <c r="AZ193" s="29">
        <f t="shared" si="242"/>
        <v>78.567387576289633</v>
      </c>
      <c r="BA193" s="29">
        <f t="shared" si="243"/>
        <v>56.586784588973991</v>
      </c>
      <c r="BB193" s="29">
        <f t="shared" si="244"/>
        <v>0.78073639869316935</v>
      </c>
      <c r="BC193" s="29">
        <f t="shared" si="245"/>
        <v>8.0121383896603355E-3</v>
      </c>
      <c r="BD193" s="29">
        <f t="shared" si="246"/>
        <v>0.24440717529251382</v>
      </c>
      <c r="BE193" s="29">
        <f t="shared" si="247"/>
        <v>0.12331863531088544</v>
      </c>
      <c r="BF193" s="29">
        <f t="shared" si="248"/>
        <v>2.3964757709251101E-3</v>
      </c>
      <c r="BG193" s="29">
        <f t="shared" si="249"/>
        <v>0.45205982473377593</v>
      </c>
      <c r="BH193" s="29">
        <f t="shared" si="250"/>
        <v>0.19366090439285702</v>
      </c>
      <c r="BI193" s="29">
        <f t="shared" si="251"/>
        <v>2.6460618049045721E-2</v>
      </c>
      <c r="BJ193" s="29">
        <f t="shared" si="252"/>
        <v>7.2189901906662707E-3</v>
      </c>
      <c r="BK193" s="29">
        <f t="shared" si="253"/>
        <v>0</v>
      </c>
      <c r="BL193" s="29">
        <f t="shared" si="254"/>
        <v>5.6579617390205934E-3</v>
      </c>
      <c r="BM193" s="29">
        <f t="shared" si="255"/>
        <v>0</v>
      </c>
      <c r="BN193" s="29">
        <f t="shared" si="256"/>
        <v>1.8439291225625196</v>
      </c>
      <c r="BO193" s="29">
        <f t="shared" si="257"/>
        <v>0.42340911542639731</v>
      </c>
      <c r="BP193" s="29">
        <f t="shared" si="258"/>
        <v>4.3451444481368232E-3</v>
      </c>
      <c r="BQ193" s="29">
        <f t="shared" si="259"/>
        <v>0.13254694678983087</v>
      </c>
      <c r="BR193" s="29">
        <f t="shared" si="260"/>
        <v>6.687818626103631E-2</v>
      </c>
      <c r="BS193" s="29">
        <f t="shared" si="261"/>
        <v>1.2996572056927617E-3</v>
      </c>
      <c r="BT193" s="29">
        <f t="shared" si="262"/>
        <v>0.24516117197907564</v>
      </c>
      <c r="BU193" s="29">
        <f t="shared" si="263"/>
        <v>0.10502621929617624</v>
      </c>
      <c r="BV193" s="29">
        <f t="shared" si="264"/>
        <v>1.4350127521318845E-2</v>
      </c>
      <c r="BW193" s="29">
        <f t="shared" si="265"/>
        <v>3.9150041627597897E-3</v>
      </c>
      <c r="BX193" s="29">
        <f t="shared" si="266"/>
        <v>0</v>
      </c>
      <c r="BY193" s="29">
        <f t="shared" si="267"/>
        <v>3.0684269095754011E-3</v>
      </c>
      <c r="BZ193" s="29">
        <f t="shared" si="268"/>
        <v>0</v>
      </c>
      <c r="CA193" s="29">
        <f t="shared" si="269"/>
        <v>1</v>
      </c>
      <c r="CB193" s="29">
        <f t="shared" si="270"/>
        <v>0.86228848467902597</v>
      </c>
      <c r="CC193" s="29">
        <f t="shared" si="271"/>
        <v>1.6274656103997557E-3</v>
      </c>
      <c r="CD193" s="29">
        <f t="shared" si="272"/>
        <v>1.0690362001157307E-2</v>
      </c>
      <c r="CE193" s="29">
        <f t="shared" si="273"/>
        <v>0.36661544628540887</v>
      </c>
      <c r="CF193" s="29">
        <f t="shared" si="274"/>
        <v>9.7268722466960344E-3</v>
      </c>
      <c r="CG193" s="29">
        <f t="shared" si="275"/>
        <v>0.47786345907642841</v>
      </c>
      <c r="CH193" s="29">
        <f t="shared" si="276"/>
        <v>1.9259095464483022E-2</v>
      </c>
      <c r="CI193" s="29">
        <f t="shared" si="277"/>
        <v>3.2269046401275274E-4</v>
      </c>
      <c r="CJ193" s="29">
        <f t="shared" si="278"/>
        <v>1.0616162045097456E-4</v>
      </c>
      <c r="CK193" s="29">
        <f t="shared" si="279"/>
        <v>0</v>
      </c>
      <c r="CL193" s="29">
        <f t="shared" si="280"/>
        <v>1.3158050555861847E-4</v>
      </c>
      <c r="CM193" s="29">
        <f t="shared" si="281"/>
        <v>1.7486316179536219</v>
      </c>
      <c r="CN193" s="29"/>
      <c r="CO193" s="29">
        <f t="shared" si="282"/>
        <v>0.54680511616431782</v>
      </c>
      <c r="CP193" s="29"/>
      <c r="CQ193" s="29">
        <f t="shared" si="283"/>
        <v>1.7245769693580519</v>
      </c>
      <c r="CR193" s="29">
        <f t="shared" si="284"/>
        <v>3.2549312207995115E-3</v>
      </c>
      <c r="CS193" s="29">
        <f t="shared" si="285"/>
        <v>3.2071086003471923E-2</v>
      </c>
      <c r="CT193" s="29">
        <f t="shared" si="286"/>
        <v>0.36661544628540887</v>
      </c>
      <c r="CU193" s="29">
        <f t="shared" si="287"/>
        <v>9.7268722466960344E-3</v>
      </c>
      <c r="CV193" s="29">
        <f t="shared" si="288"/>
        <v>0.47786345907642841</v>
      </c>
      <c r="CW193" s="29">
        <f t="shared" si="289"/>
        <v>1.9259095464483022E-2</v>
      </c>
      <c r="CX193" s="29">
        <f t="shared" si="290"/>
        <v>3.2269046401275274E-4</v>
      </c>
      <c r="CY193" s="29">
        <f t="shared" si="291"/>
        <v>1.0616162045097456E-4</v>
      </c>
      <c r="CZ193" s="29">
        <f t="shared" si="292"/>
        <v>0</v>
      </c>
      <c r="DA193" s="29">
        <f t="shared" si="293"/>
        <v>3.9474151667585541E-4</v>
      </c>
      <c r="DB193" s="29">
        <f t="shared" si="294"/>
        <v>2.6341914532564794</v>
      </c>
      <c r="DC193" s="29">
        <f t="shared" si="295"/>
        <v>2.2777387697399862</v>
      </c>
      <c r="DD193" s="29">
        <f t="shared" si="296"/>
        <v>1.9640679122537616</v>
      </c>
      <c r="DE193" s="29">
        <f t="shared" si="297"/>
        <v>3.7069415172260754E-3</v>
      </c>
      <c r="DF193" s="29">
        <f t="shared" si="298"/>
        <v>4.8699703985182287E-2</v>
      </c>
      <c r="DG193" s="29">
        <f t="shared" si="299"/>
        <v>1.9677748537709878</v>
      </c>
      <c r="DH193" s="29">
        <f t="shared" si="300"/>
        <v>3.593208774623835E-2</v>
      </c>
      <c r="DI193" s="29">
        <f t="shared" si="301"/>
        <v>1.2767616238943937E-2</v>
      </c>
      <c r="DJ193" s="29">
        <f t="shared" si="302"/>
        <v>0.83505421558980319</v>
      </c>
      <c r="DK193" s="29">
        <f t="shared" si="303"/>
        <v>2.215527402460744E-2</v>
      </c>
      <c r="DL193" s="29">
        <f t="shared" si="304"/>
        <v>1.0884481273804383</v>
      </c>
      <c r="DM193" s="29">
        <f t="shared" si="305"/>
        <v>4.3867188409576506E-2</v>
      </c>
      <c r="DN193" s="29">
        <f t="shared" si="306"/>
        <v>1.4700091610144654E-3</v>
      </c>
      <c r="DO193" s="29">
        <f t="shared" si="307"/>
        <v>4.8361687751921232E-4</v>
      </c>
      <c r="DP193" s="29">
        <f t="shared" si="308"/>
        <v>0</v>
      </c>
      <c r="DQ193" s="29">
        <f t="shared" si="309"/>
        <v>5.9941203770570608E-4</v>
      </c>
      <c r="DR193" s="31">
        <f t="shared" si="310"/>
        <v>4.0085524012368348</v>
      </c>
      <c r="DS193" s="29"/>
      <c r="DT193" s="29">
        <f t="shared" si="311"/>
        <v>1.4700091610144654E-3</v>
      </c>
      <c r="DU193" s="29">
        <f t="shared" si="312"/>
        <v>3.7069415172260754E-3</v>
      </c>
      <c r="DV193" s="29">
        <f t="shared" si="313"/>
        <v>5.9941203770570608E-4</v>
      </c>
      <c r="DW193" s="31">
        <f t="shared" si="314"/>
        <v>1.0698195040223766E-2</v>
      </c>
      <c r="DX193" s="29">
        <f t="shared" si="315"/>
        <v>4.3867188409576506E-2</v>
      </c>
      <c r="DY193" s="29">
        <f t="shared" si="316"/>
        <v>0.94369264601391123</v>
      </c>
      <c r="DZ193" s="29">
        <f t="shared" si="317"/>
        <v>1.0040343921796577</v>
      </c>
      <c r="EA193" s="29">
        <f t="shared" si="318"/>
        <v>3.9818171463974874</v>
      </c>
      <c r="EB193" s="29">
        <f t="shared" si="319"/>
        <v>1.5238424718077004</v>
      </c>
      <c r="EC193" s="29"/>
      <c r="ED193" s="29"/>
      <c r="EE193" s="29">
        <f t="shared" si="320"/>
        <v>0.42340911542639731</v>
      </c>
      <c r="EF193" s="29">
        <f t="shared" si="321"/>
        <v>0.41836523474198095</v>
      </c>
      <c r="EG193" s="29">
        <f t="shared" si="322"/>
        <v>-0.52816088503359748</v>
      </c>
      <c r="EH193" s="29">
        <f t="shared" si="323"/>
        <v>1.8489116506665491</v>
      </c>
      <c r="EI193" s="29" t="e">
        <f>125.9*1000/8.3144+(#REF!*10^9-10^5)*6.5*(10^-6)/8.3144</f>
        <v>#REF!</v>
      </c>
      <c r="EJ193" s="29">
        <f t="shared" si="324"/>
        <v>9.5698085397820183</v>
      </c>
      <c r="EK193" s="29" t="e">
        <f t="shared" si="325"/>
        <v>#REF!</v>
      </c>
      <c r="EL193" s="29" t="e">
        <f>#REF!</f>
        <v>#REF!</v>
      </c>
      <c r="EM193" s="29" t="e">
        <f>1/(0.000407-0.0000329*#REF!+0.00001202*P193+0.000056662*EA193-0.000306214*BT193-0.0006176*BW193+0.00018946*BT193/(BT193+BR193)+0.00025746*DJ193)</f>
        <v>#REF!</v>
      </c>
      <c r="EN193" s="29"/>
      <c r="EO193" s="29" t="e">
        <f t="shared" si="326"/>
        <v>#REF!</v>
      </c>
      <c r="EP193" s="29" t="e">
        <f>#REF!</f>
        <v>#REF!</v>
      </c>
      <c r="EQ193" s="31" t="e">
        <f t="shared" si="327"/>
        <v>#REF!</v>
      </c>
      <c r="ER193" s="31" t="e">
        <f>2064.1+31.52*DF193-12.28*DM193-289.6*DQ193+1.544*LN(DQ193)-177.24*(DF193-0.17145)^2-371.87*(DF193-0.17145)*(DM193-0.07365)+0.321067*#REF!-343.43*LN(#REF!)</f>
        <v>#REF!</v>
      </c>
      <c r="ES193" s="31" t="e">
        <f t="shared" si="328"/>
        <v>#REF!</v>
      </c>
      <c r="ET193" s="31">
        <f t="shared" si="329"/>
        <v>0.78567387576289638</v>
      </c>
      <c r="EU193" s="31" t="e">
        <f>(5573.8+587.9*#REF!-61*#REF!^2)/(5.3-0.633*LN(ET193)-3.97*EF193+0.06*EG193+24.7*BU193^2+0.081*P193+0.156*#REF!)</f>
        <v>#REF!</v>
      </c>
    </row>
    <row r="194" spans="4:151">
      <c r="D194">
        <v>43.6</v>
      </c>
      <c r="E194">
        <v>0.65</v>
      </c>
      <c r="F194">
        <v>15.03</v>
      </c>
      <c r="G194">
        <v>7.74</v>
      </c>
      <c r="H194">
        <v>0.11</v>
      </c>
      <c r="I194">
        <v>12.7</v>
      </c>
      <c r="J194">
        <v>9.84</v>
      </c>
      <c r="K194">
        <v>2.41</v>
      </c>
      <c r="L194">
        <v>0.12</v>
      </c>
      <c r="M194" s="30">
        <v>0</v>
      </c>
      <c r="N194">
        <v>7.0000000000000007E-2</v>
      </c>
      <c r="O194">
        <v>0.21</v>
      </c>
      <c r="P194">
        <v>6.8</v>
      </c>
      <c r="S194">
        <v>51.81</v>
      </c>
      <c r="T194">
        <v>0.13</v>
      </c>
      <c r="U194">
        <v>1.0900000000000001</v>
      </c>
      <c r="V194">
        <v>26.34</v>
      </c>
      <c r="W194">
        <v>0.69</v>
      </c>
      <c r="X194">
        <v>19.260000000000002</v>
      </c>
      <c r="Y194">
        <v>1.08</v>
      </c>
      <c r="Z194">
        <v>0.02</v>
      </c>
      <c r="AA194">
        <v>0.01</v>
      </c>
      <c r="AB194" s="30">
        <v>0</v>
      </c>
      <c r="AC194">
        <v>0.02</v>
      </c>
      <c r="AD194" s="30">
        <v>0</v>
      </c>
      <c r="AF194" s="29">
        <f t="shared" si="225"/>
        <v>0.32233372230787227</v>
      </c>
      <c r="AG194" s="29">
        <f t="shared" si="226"/>
        <v>1.92166315437755</v>
      </c>
      <c r="AH194" s="7" t="str">
        <f t="shared" si="227"/>
        <v/>
      </c>
      <c r="AI194" s="29" t="str">
        <f t="shared" si="228"/>
        <v/>
      </c>
      <c r="AJ194" s="40" t="e">
        <f t="shared" si="229"/>
        <v>#REF!</v>
      </c>
      <c r="AK194" s="41">
        <f t="shared" ca="1" si="230"/>
        <v>992.38992857725395</v>
      </c>
      <c r="AL194" s="40">
        <f t="shared" ca="1" si="231"/>
        <v>1212.8518551937707</v>
      </c>
      <c r="AM194" s="94">
        <f t="shared" ca="1" si="232"/>
        <v>992.38992857725395</v>
      </c>
      <c r="AN194" s="94">
        <f t="shared" ca="1" si="233"/>
        <v>0.95670915412785418</v>
      </c>
      <c r="AO194" s="90">
        <f t="shared" si="234"/>
        <v>0.71159583033932139</v>
      </c>
      <c r="AP194" s="90">
        <f t="shared" si="235"/>
        <v>0.14149128409846973</v>
      </c>
      <c r="AQ194" s="29"/>
      <c r="AR194" s="40" t="e">
        <f t="shared" si="236"/>
        <v>#REF!</v>
      </c>
      <c r="AS194" s="40">
        <f t="shared" ca="1" si="237"/>
        <v>0.95670915412785418</v>
      </c>
      <c r="AT194" s="40">
        <f t="shared" ca="1" si="238"/>
        <v>-0.15767373095991175</v>
      </c>
      <c r="AU194" s="64"/>
      <c r="AV194" s="126">
        <f t="shared" si="239"/>
        <v>2.2439968766854221</v>
      </c>
      <c r="AW194" s="29"/>
      <c r="AX194" s="29">
        <f t="shared" si="240"/>
        <v>0.76707488125356338</v>
      </c>
      <c r="AY194" s="29">
        <f t="shared" si="241"/>
        <v>0.34183420183124291</v>
      </c>
      <c r="AZ194" s="29">
        <f t="shared" si="242"/>
        <v>74.521831388033092</v>
      </c>
      <c r="BA194" s="29">
        <f t="shared" si="243"/>
        <v>56.586784588973991</v>
      </c>
      <c r="BB194" s="29">
        <f t="shared" si="244"/>
        <v>0.72564713244558066</v>
      </c>
      <c r="BC194" s="29">
        <f t="shared" si="245"/>
        <v>8.1373280519987778E-3</v>
      </c>
      <c r="BD194" s="29">
        <f t="shared" si="246"/>
        <v>0.29481860711448493</v>
      </c>
      <c r="BE194" s="29">
        <f t="shared" si="247"/>
        <v>0.10772982362373063</v>
      </c>
      <c r="BF194" s="29">
        <f t="shared" si="248"/>
        <v>1.5506607929515418E-3</v>
      </c>
      <c r="BG194" s="29">
        <f t="shared" si="249"/>
        <v>0.31510207322277467</v>
      </c>
      <c r="BH194" s="29">
        <f t="shared" si="250"/>
        <v>0.17547175867640083</v>
      </c>
      <c r="BI194" s="29">
        <f t="shared" si="251"/>
        <v>7.7768401827073411E-2</v>
      </c>
      <c r="BJ194" s="29">
        <f t="shared" si="252"/>
        <v>2.5478788908233894E-3</v>
      </c>
      <c r="BK194" s="29">
        <f t="shared" si="253"/>
        <v>0</v>
      </c>
      <c r="BL194" s="29">
        <f t="shared" si="254"/>
        <v>9.210635389103293E-4</v>
      </c>
      <c r="BM194" s="29">
        <f t="shared" si="255"/>
        <v>2.9590593009574668E-3</v>
      </c>
      <c r="BN194" s="29">
        <f t="shared" si="256"/>
        <v>1.7126537874856864</v>
      </c>
      <c r="BO194" s="29">
        <f t="shared" si="257"/>
        <v>0.42369750252378158</v>
      </c>
      <c r="BP194" s="29">
        <f t="shared" si="258"/>
        <v>4.7512977295574898E-3</v>
      </c>
      <c r="BQ194" s="29">
        <f t="shared" si="259"/>
        <v>0.1721413920716004</v>
      </c>
      <c r="BR194" s="29">
        <f t="shared" si="260"/>
        <v>6.290227739599763E-2</v>
      </c>
      <c r="BS194" s="29">
        <f t="shared" si="261"/>
        <v>9.0541404473115184E-4</v>
      </c>
      <c r="BT194" s="29">
        <f t="shared" si="262"/>
        <v>0.18398468828038494</v>
      </c>
      <c r="BU194" s="29">
        <f t="shared" si="263"/>
        <v>0.10245605968851854</v>
      </c>
      <c r="BV194" s="29">
        <f t="shared" si="264"/>
        <v>4.5408127664403018E-2</v>
      </c>
      <c r="BW194" s="29">
        <f t="shared" si="265"/>
        <v>1.4876788930960067E-3</v>
      </c>
      <c r="BX194" s="29">
        <f t="shared" si="266"/>
        <v>0</v>
      </c>
      <c r="BY194" s="29">
        <f t="shared" si="267"/>
        <v>5.377990260731708E-4</v>
      </c>
      <c r="BZ194" s="29">
        <f t="shared" si="268"/>
        <v>1.7277626818562109E-3</v>
      </c>
      <c r="CA194" s="29">
        <f t="shared" si="269"/>
        <v>1.0000000000000002</v>
      </c>
      <c r="CB194" s="29">
        <f t="shared" si="270"/>
        <v>0.86228848467902597</v>
      </c>
      <c r="CC194" s="29">
        <f t="shared" si="271"/>
        <v>1.6274656103997557E-3</v>
      </c>
      <c r="CD194" s="29">
        <f t="shared" si="272"/>
        <v>1.0690362001157307E-2</v>
      </c>
      <c r="CE194" s="29">
        <f t="shared" si="273"/>
        <v>0.36661544628540887</v>
      </c>
      <c r="CF194" s="29">
        <f t="shared" si="274"/>
        <v>9.7268722466960344E-3</v>
      </c>
      <c r="CG194" s="29">
        <f t="shared" si="275"/>
        <v>0.47786345907642841</v>
      </c>
      <c r="CH194" s="29">
        <f t="shared" si="276"/>
        <v>1.9259095464483022E-2</v>
      </c>
      <c r="CI194" s="29">
        <f t="shared" si="277"/>
        <v>3.2269046401275274E-4</v>
      </c>
      <c r="CJ194" s="29">
        <f t="shared" si="278"/>
        <v>1.0616162045097456E-4</v>
      </c>
      <c r="CK194" s="29">
        <f t="shared" si="279"/>
        <v>0</v>
      </c>
      <c r="CL194" s="29">
        <f t="shared" si="280"/>
        <v>1.3158050555861847E-4</v>
      </c>
      <c r="CM194" s="29">
        <f t="shared" si="281"/>
        <v>1.7486316179536219</v>
      </c>
      <c r="CN194" s="29"/>
      <c r="CO194" s="29">
        <f t="shared" si="282"/>
        <v>0.54680511616431782</v>
      </c>
      <c r="CP194" s="29"/>
      <c r="CQ194" s="29">
        <f t="shared" si="283"/>
        <v>1.7245769693580519</v>
      </c>
      <c r="CR194" s="29">
        <f t="shared" si="284"/>
        <v>3.2549312207995115E-3</v>
      </c>
      <c r="CS194" s="29">
        <f t="shared" si="285"/>
        <v>3.2071086003471923E-2</v>
      </c>
      <c r="CT194" s="29">
        <f t="shared" si="286"/>
        <v>0.36661544628540887</v>
      </c>
      <c r="CU194" s="29">
        <f t="shared" si="287"/>
        <v>9.7268722466960344E-3</v>
      </c>
      <c r="CV194" s="29">
        <f t="shared" si="288"/>
        <v>0.47786345907642841</v>
      </c>
      <c r="CW194" s="29">
        <f t="shared" si="289"/>
        <v>1.9259095464483022E-2</v>
      </c>
      <c r="CX194" s="29">
        <f t="shared" si="290"/>
        <v>3.2269046401275274E-4</v>
      </c>
      <c r="CY194" s="29">
        <f t="shared" si="291"/>
        <v>1.0616162045097456E-4</v>
      </c>
      <c r="CZ194" s="29">
        <f t="shared" si="292"/>
        <v>0</v>
      </c>
      <c r="DA194" s="29">
        <f t="shared" si="293"/>
        <v>3.9474151667585541E-4</v>
      </c>
      <c r="DB194" s="29">
        <f t="shared" si="294"/>
        <v>2.6341914532564794</v>
      </c>
      <c r="DC194" s="29">
        <f t="shared" si="295"/>
        <v>2.2777387697399862</v>
      </c>
      <c r="DD194" s="29">
        <f t="shared" si="296"/>
        <v>1.9640679122537616</v>
      </c>
      <c r="DE194" s="29">
        <f t="shared" si="297"/>
        <v>3.7069415172260754E-3</v>
      </c>
      <c r="DF194" s="29">
        <f t="shared" si="298"/>
        <v>4.8699703985182287E-2</v>
      </c>
      <c r="DG194" s="29">
        <f t="shared" si="299"/>
        <v>1.9677748537709878</v>
      </c>
      <c r="DH194" s="29">
        <f t="shared" si="300"/>
        <v>3.593208774623835E-2</v>
      </c>
      <c r="DI194" s="29">
        <f t="shared" si="301"/>
        <v>1.2767616238943937E-2</v>
      </c>
      <c r="DJ194" s="29">
        <f t="shared" si="302"/>
        <v>0.83505421558980319</v>
      </c>
      <c r="DK194" s="29">
        <f t="shared" si="303"/>
        <v>2.215527402460744E-2</v>
      </c>
      <c r="DL194" s="29">
        <f t="shared" si="304"/>
        <v>1.0884481273804383</v>
      </c>
      <c r="DM194" s="29">
        <f t="shared" si="305"/>
        <v>4.3867188409576506E-2</v>
      </c>
      <c r="DN194" s="29">
        <f t="shared" si="306"/>
        <v>1.4700091610144654E-3</v>
      </c>
      <c r="DO194" s="29">
        <f t="shared" si="307"/>
        <v>4.8361687751921232E-4</v>
      </c>
      <c r="DP194" s="29">
        <f t="shared" si="308"/>
        <v>0</v>
      </c>
      <c r="DQ194" s="29">
        <f t="shared" si="309"/>
        <v>5.9941203770570608E-4</v>
      </c>
      <c r="DR194" s="31">
        <f t="shared" si="310"/>
        <v>4.0085524012368348</v>
      </c>
      <c r="DS194" s="29"/>
      <c r="DT194" s="29">
        <f t="shared" si="311"/>
        <v>1.4700091610144654E-3</v>
      </c>
      <c r="DU194" s="29">
        <f t="shared" si="312"/>
        <v>3.7069415172260754E-3</v>
      </c>
      <c r="DV194" s="29">
        <f t="shared" si="313"/>
        <v>5.9941203770570608E-4</v>
      </c>
      <c r="DW194" s="31">
        <f t="shared" si="314"/>
        <v>1.0698195040223766E-2</v>
      </c>
      <c r="DX194" s="29">
        <f t="shared" si="315"/>
        <v>4.3867188409576506E-2</v>
      </c>
      <c r="DY194" s="29">
        <f t="shared" si="316"/>
        <v>0.94369264601391123</v>
      </c>
      <c r="DZ194" s="29">
        <f t="shared" si="317"/>
        <v>1.0040343921796577</v>
      </c>
      <c r="EA194" s="29">
        <f t="shared" si="318"/>
        <v>4.4498444029036044</v>
      </c>
      <c r="EB194" s="29">
        <f t="shared" si="319"/>
        <v>1.2350975241017763</v>
      </c>
      <c r="EC194" s="29"/>
      <c r="ED194" s="29"/>
      <c r="EE194" s="29">
        <f t="shared" si="320"/>
        <v>0.42369750252378158</v>
      </c>
      <c r="EF194" s="29">
        <f t="shared" si="321"/>
        <v>0.3502484394096323</v>
      </c>
      <c r="EG194" s="29">
        <f t="shared" si="322"/>
        <v>-0.69453350610562281</v>
      </c>
      <c r="EH194" s="29">
        <f t="shared" si="323"/>
        <v>2.4054703282427838</v>
      </c>
      <c r="EI194" s="29" t="e">
        <f>125.9*1000/8.3144+(#REF!*10^9-10^5)*6.5*(10^-6)/8.3144</f>
        <v>#REF!</v>
      </c>
      <c r="EJ194" s="29">
        <f t="shared" si="324"/>
        <v>9.9070535394552657</v>
      </c>
      <c r="EK194" s="29" t="e">
        <f t="shared" si="325"/>
        <v>#REF!</v>
      </c>
      <c r="EL194" s="29" t="e">
        <f>#REF!</f>
        <v>#REF!</v>
      </c>
      <c r="EM194" s="29" t="e">
        <f>1/(0.000407-0.0000329*#REF!+0.00001202*P194+0.000056662*EA194-0.000306214*BT194-0.0006176*BW194+0.00018946*BT194/(BT194+BR194)+0.00025746*DJ194)</f>
        <v>#REF!</v>
      </c>
      <c r="EN194" s="29"/>
      <c r="EO194" s="29" t="e">
        <f t="shared" si="326"/>
        <v>#REF!</v>
      </c>
      <c r="EP194" s="29" t="e">
        <f>#REF!</f>
        <v>#REF!</v>
      </c>
      <c r="EQ194" s="31" t="e">
        <f t="shared" si="327"/>
        <v>#REF!</v>
      </c>
      <c r="ER194" s="31" t="e">
        <f>2064.1+31.52*DF194-12.28*DM194-289.6*DQ194+1.544*LN(DQ194)-177.24*(DF194-0.17145)^2-371.87*(DF194-0.17145)*(DM194-0.07365)+0.321067*#REF!-343.43*LN(#REF!)</f>
        <v>#REF!</v>
      </c>
      <c r="ES194" s="31" t="e">
        <f t="shared" si="328"/>
        <v>#REF!</v>
      </c>
      <c r="ET194" s="31">
        <f t="shared" si="329"/>
        <v>0.74521831388033088</v>
      </c>
      <c r="EU194" s="31" t="e">
        <f>(5573.8+587.9*#REF!-61*#REF!^2)/(5.3-0.633*LN(ET194)-3.97*EF194+0.06*EG194+24.7*BU194^2+0.081*P194+0.156*#REF!)</f>
        <v>#REF!</v>
      </c>
    </row>
    <row r="195" spans="4:151">
      <c r="D195">
        <v>46.2</v>
      </c>
      <c r="E195">
        <v>0.68</v>
      </c>
      <c r="F195">
        <v>18</v>
      </c>
      <c r="G195">
        <v>6.4</v>
      </c>
      <c r="H195">
        <v>0.08</v>
      </c>
      <c r="I195">
        <v>8.48</v>
      </c>
      <c r="J195">
        <v>8.82</v>
      </c>
      <c r="K195">
        <v>3</v>
      </c>
      <c r="L195">
        <v>0.44</v>
      </c>
      <c r="M195" s="30">
        <v>0</v>
      </c>
      <c r="N195">
        <v>0.06</v>
      </c>
      <c r="O195">
        <v>0.22</v>
      </c>
      <c r="P195">
        <v>7.87</v>
      </c>
      <c r="S195">
        <v>51.81</v>
      </c>
      <c r="T195">
        <v>0.13</v>
      </c>
      <c r="U195">
        <v>1.0900000000000001</v>
      </c>
      <c r="V195">
        <v>26.34</v>
      </c>
      <c r="W195">
        <v>0.69</v>
      </c>
      <c r="X195">
        <v>19.260000000000002</v>
      </c>
      <c r="Y195">
        <v>1.08</v>
      </c>
      <c r="Z195">
        <v>0.02</v>
      </c>
      <c r="AA195">
        <v>0.01</v>
      </c>
      <c r="AB195" s="30">
        <v>0</v>
      </c>
      <c r="AC195">
        <v>0.02</v>
      </c>
      <c r="AD195" s="30">
        <v>0</v>
      </c>
      <c r="AF195" s="29">
        <f t="shared" si="225"/>
        <v>0.31149877686118455</v>
      </c>
      <c r="AG195" s="29">
        <f t="shared" si="226"/>
        <v>1.5005728742291577</v>
      </c>
      <c r="AH195" s="7" t="str">
        <f t="shared" si="227"/>
        <v/>
      </c>
      <c r="AI195" s="29" t="str">
        <f t="shared" si="228"/>
        <v/>
      </c>
      <c r="AJ195" s="40" t="e">
        <f t="shared" si="229"/>
        <v>#REF!</v>
      </c>
      <c r="AK195" s="41">
        <f t="shared" ca="1" si="230"/>
        <v>936.98389681576339</v>
      </c>
      <c r="AL195" s="40">
        <f t="shared" ca="1" si="231"/>
        <v>1111.3305759799343</v>
      </c>
      <c r="AM195" s="94">
        <f t="shared" ca="1" si="232"/>
        <v>936.98389681576339</v>
      </c>
      <c r="AN195" s="94">
        <f t="shared" ca="1" si="233"/>
        <v>0.7060233719048441</v>
      </c>
      <c r="AO195" s="90">
        <f t="shared" si="234"/>
        <v>0.39304633333333339</v>
      </c>
      <c r="AP195" s="90">
        <f t="shared" si="235"/>
        <v>0.1034272222222222</v>
      </c>
      <c r="AQ195" s="29"/>
      <c r="AR195" s="40" t="e">
        <f t="shared" si="236"/>
        <v>#REF!</v>
      </c>
      <c r="AS195" s="40">
        <f t="shared" ca="1" si="237"/>
        <v>0.7060233719048441</v>
      </c>
      <c r="AT195" s="40">
        <f t="shared" ca="1" si="238"/>
        <v>3.6625890540019412E-2</v>
      </c>
      <c r="AU195" s="64"/>
      <c r="AV195" s="126">
        <f t="shared" si="239"/>
        <v>1.8120716510903423</v>
      </c>
      <c r="AW195" s="29"/>
      <c r="AX195" s="29">
        <f t="shared" si="240"/>
        <v>0.76707488125356338</v>
      </c>
      <c r="AY195" s="29">
        <f t="shared" si="241"/>
        <v>0.423313769514581</v>
      </c>
      <c r="AZ195" s="29">
        <f t="shared" si="242"/>
        <v>70.255248526799235</v>
      </c>
      <c r="BA195" s="29">
        <f t="shared" si="243"/>
        <v>56.586784588973991</v>
      </c>
      <c r="BB195" s="29">
        <f t="shared" si="244"/>
        <v>0.76891966786664745</v>
      </c>
      <c r="BC195" s="29">
        <f t="shared" si="245"/>
        <v>8.5128970390141064E-3</v>
      </c>
      <c r="BD195" s="29">
        <f t="shared" si="246"/>
        <v>0.35307617618501191</v>
      </c>
      <c r="BE195" s="29">
        <f t="shared" si="247"/>
        <v>8.9078923926598969E-2</v>
      </c>
      <c r="BF195" s="29">
        <f t="shared" si="248"/>
        <v>1.1277533039647577E-3</v>
      </c>
      <c r="BG195" s="29">
        <f t="shared" si="249"/>
        <v>0.21039886464008892</v>
      </c>
      <c r="BH195" s="29">
        <f t="shared" si="250"/>
        <v>0.15728261295994467</v>
      </c>
      <c r="BI195" s="29">
        <f t="shared" si="251"/>
        <v>9.6807139203825818E-2</v>
      </c>
      <c r="BJ195" s="29">
        <f t="shared" si="252"/>
        <v>9.3422225996857618E-3</v>
      </c>
      <c r="BK195" s="29">
        <f t="shared" si="253"/>
        <v>0</v>
      </c>
      <c r="BL195" s="29">
        <f t="shared" si="254"/>
        <v>7.8948303335171072E-4</v>
      </c>
      <c r="BM195" s="29">
        <f t="shared" si="255"/>
        <v>3.0999668867173463E-3</v>
      </c>
      <c r="BN195" s="29">
        <f t="shared" si="256"/>
        <v>1.6984357076448517</v>
      </c>
      <c r="BO195" s="29">
        <f t="shared" si="257"/>
        <v>0.45272226932444531</v>
      </c>
      <c r="BP195" s="29">
        <f t="shared" si="258"/>
        <v>5.0121985781955659E-3</v>
      </c>
      <c r="BQ195" s="29">
        <f t="shared" si="259"/>
        <v>0.20788315659861364</v>
      </c>
      <c r="BR195" s="29">
        <f t="shared" si="260"/>
        <v>5.2447627852879347E-2</v>
      </c>
      <c r="BS195" s="29">
        <f t="shared" si="261"/>
        <v>6.6399528630292691E-4</v>
      </c>
      <c r="BT195" s="29">
        <f t="shared" si="262"/>
        <v>0.12387802711227736</v>
      </c>
      <c r="BU195" s="29">
        <f t="shared" si="263"/>
        <v>9.2604396063976857E-2</v>
      </c>
      <c r="BV195" s="29">
        <f t="shared" si="264"/>
        <v>5.6997823802270468E-2</v>
      </c>
      <c r="BW195" s="29">
        <f t="shared" si="265"/>
        <v>5.5004864521131756E-3</v>
      </c>
      <c r="BX195" s="29">
        <f t="shared" si="266"/>
        <v>0</v>
      </c>
      <c r="BY195" s="29">
        <f t="shared" si="267"/>
        <v>4.6482950740976421E-4</v>
      </c>
      <c r="BZ195" s="29">
        <f t="shared" si="268"/>
        <v>1.8251894215153648E-3</v>
      </c>
      <c r="CA195" s="29">
        <f t="shared" si="269"/>
        <v>0.99999999999999978</v>
      </c>
      <c r="CB195" s="29">
        <f t="shared" si="270"/>
        <v>0.86228848467902597</v>
      </c>
      <c r="CC195" s="29">
        <f t="shared" si="271"/>
        <v>1.6274656103997557E-3</v>
      </c>
      <c r="CD195" s="29">
        <f t="shared" si="272"/>
        <v>1.0690362001157307E-2</v>
      </c>
      <c r="CE195" s="29">
        <f t="shared" si="273"/>
        <v>0.36661544628540887</v>
      </c>
      <c r="CF195" s="29">
        <f t="shared" si="274"/>
        <v>9.7268722466960344E-3</v>
      </c>
      <c r="CG195" s="29">
        <f t="shared" si="275"/>
        <v>0.47786345907642841</v>
      </c>
      <c r="CH195" s="29">
        <f t="shared" si="276"/>
        <v>1.9259095464483022E-2</v>
      </c>
      <c r="CI195" s="29">
        <f t="shared" si="277"/>
        <v>3.2269046401275274E-4</v>
      </c>
      <c r="CJ195" s="29">
        <f t="shared" si="278"/>
        <v>1.0616162045097456E-4</v>
      </c>
      <c r="CK195" s="29">
        <f t="shared" si="279"/>
        <v>0</v>
      </c>
      <c r="CL195" s="29">
        <f t="shared" si="280"/>
        <v>1.3158050555861847E-4</v>
      </c>
      <c r="CM195" s="29">
        <f t="shared" si="281"/>
        <v>1.7486316179536219</v>
      </c>
      <c r="CN195" s="29"/>
      <c r="CO195" s="29">
        <f t="shared" si="282"/>
        <v>0.54680511616431782</v>
      </c>
      <c r="CP195" s="29"/>
      <c r="CQ195" s="29">
        <f t="shared" si="283"/>
        <v>1.7245769693580519</v>
      </c>
      <c r="CR195" s="29">
        <f t="shared" si="284"/>
        <v>3.2549312207995115E-3</v>
      </c>
      <c r="CS195" s="29">
        <f t="shared" si="285"/>
        <v>3.2071086003471923E-2</v>
      </c>
      <c r="CT195" s="29">
        <f t="shared" si="286"/>
        <v>0.36661544628540887</v>
      </c>
      <c r="CU195" s="29">
        <f t="shared" si="287"/>
        <v>9.7268722466960344E-3</v>
      </c>
      <c r="CV195" s="29">
        <f t="shared" si="288"/>
        <v>0.47786345907642841</v>
      </c>
      <c r="CW195" s="29">
        <f t="shared" si="289"/>
        <v>1.9259095464483022E-2</v>
      </c>
      <c r="CX195" s="29">
        <f t="shared" si="290"/>
        <v>3.2269046401275274E-4</v>
      </c>
      <c r="CY195" s="29">
        <f t="shared" si="291"/>
        <v>1.0616162045097456E-4</v>
      </c>
      <c r="CZ195" s="29">
        <f t="shared" si="292"/>
        <v>0</v>
      </c>
      <c r="DA195" s="29">
        <f t="shared" si="293"/>
        <v>3.9474151667585541E-4</v>
      </c>
      <c r="DB195" s="29">
        <f t="shared" si="294"/>
        <v>2.6341914532564794</v>
      </c>
      <c r="DC195" s="29">
        <f t="shared" si="295"/>
        <v>2.2777387697399862</v>
      </c>
      <c r="DD195" s="29">
        <f t="shared" si="296"/>
        <v>1.9640679122537616</v>
      </c>
      <c r="DE195" s="29">
        <f t="shared" si="297"/>
        <v>3.7069415172260754E-3</v>
      </c>
      <c r="DF195" s="29">
        <f t="shared" si="298"/>
        <v>4.8699703985182287E-2</v>
      </c>
      <c r="DG195" s="29">
        <f t="shared" si="299"/>
        <v>1.9677748537709878</v>
      </c>
      <c r="DH195" s="29">
        <f t="shared" si="300"/>
        <v>3.593208774623835E-2</v>
      </c>
      <c r="DI195" s="29">
        <f t="shared" si="301"/>
        <v>1.2767616238943937E-2</v>
      </c>
      <c r="DJ195" s="29">
        <f t="shared" si="302"/>
        <v>0.83505421558980319</v>
      </c>
      <c r="DK195" s="29">
        <f t="shared" si="303"/>
        <v>2.215527402460744E-2</v>
      </c>
      <c r="DL195" s="29">
        <f t="shared" si="304"/>
        <v>1.0884481273804383</v>
      </c>
      <c r="DM195" s="29">
        <f t="shared" si="305"/>
        <v>4.3867188409576506E-2</v>
      </c>
      <c r="DN195" s="29">
        <f t="shared" si="306"/>
        <v>1.4700091610144654E-3</v>
      </c>
      <c r="DO195" s="29">
        <f t="shared" si="307"/>
        <v>4.8361687751921232E-4</v>
      </c>
      <c r="DP195" s="29">
        <f t="shared" si="308"/>
        <v>0</v>
      </c>
      <c r="DQ195" s="29">
        <f t="shared" si="309"/>
        <v>5.9941203770570608E-4</v>
      </c>
      <c r="DR195" s="31">
        <f t="shared" si="310"/>
        <v>4.0085524012368348</v>
      </c>
      <c r="DS195" s="29"/>
      <c r="DT195" s="29">
        <f t="shared" si="311"/>
        <v>1.4700091610144654E-3</v>
      </c>
      <c r="DU195" s="29">
        <f t="shared" si="312"/>
        <v>3.7069415172260754E-3</v>
      </c>
      <c r="DV195" s="29">
        <f t="shared" si="313"/>
        <v>5.9941203770570608E-4</v>
      </c>
      <c r="DW195" s="31">
        <f t="shared" si="314"/>
        <v>1.0698195040223766E-2</v>
      </c>
      <c r="DX195" s="29">
        <f t="shared" si="315"/>
        <v>4.3867188409576506E-2</v>
      </c>
      <c r="DY195" s="29">
        <f t="shared" si="316"/>
        <v>0.94369264601391123</v>
      </c>
      <c r="DZ195" s="29">
        <f t="shared" si="317"/>
        <v>1.0040343921796577</v>
      </c>
      <c r="EA195" s="29">
        <f t="shared" si="318"/>
        <v>4.9903261568775807</v>
      </c>
      <c r="EB195" s="29">
        <f t="shared" si="319"/>
        <v>1.1280184236999664</v>
      </c>
      <c r="EC195" s="29"/>
      <c r="ED195" s="29"/>
      <c r="EE195" s="29">
        <f t="shared" si="320"/>
        <v>0.45272226932444531</v>
      </c>
      <c r="EF195" s="29">
        <f t="shared" si="321"/>
        <v>0.26959404631543654</v>
      </c>
      <c r="EG195" s="29">
        <f t="shared" si="322"/>
        <v>-0.85083590219068361</v>
      </c>
      <c r="EH195" s="29">
        <f t="shared" si="323"/>
        <v>3.4675271116191064</v>
      </c>
      <c r="EI195" s="29" t="e">
        <f>125.9*1000/8.3144+(#REF!*10^9-10^5)*6.5*(10^-6)/8.3144</f>
        <v>#REF!</v>
      </c>
      <c r="EJ195" s="29">
        <f t="shared" si="324"/>
        <v>10.271297556887921</v>
      </c>
      <c r="EK195" s="29" t="e">
        <f t="shared" si="325"/>
        <v>#REF!</v>
      </c>
      <c r="EL195" s="29" t="e">
        <f>#REF!</f>
        <v>#REF!</v>
      </c>
      <c r="EM195" s="29" t="e">
        <f>1/(0.000407-0.0000329*#REF!+0.00001202*P195+0.000056662*EA195-0.000306214*BT195-0.0006176*BW195+0.00018946*BT195/(BT195+BR195)+0.00025746*DJ195)</f>
        <v>#REF!</v>
      </c>
      <c r="EN195" s="29"/>
      <c r="EO195" s="29" t="e">
        <f t="shared" si="326"/>
        <v>#REF!</v>
      </c>
      <c r="EP195" s="29" t="e">
        <f>#REF!</f>
        <v>#REF!</v>
      </c>
      <c r="EQ195" s="31" t="e">
        <f t="shared" si="327"/>
        <v>#REF!</v>
      </c>
      <c r="ER195" s="31" t="e">
        <f>2064.1+31.52*DF195-12.28*DM195-289.6*DQ195+1.544*LN(DQ195)-177.24*(DF195-0.17145)^2-371.87*(DF195-0.17145)*(DM195-0.07365)+0.321067*#REF!-343.43*LN(#REF!)</f>
        <v>#REF!</v>
      </c>
      <c r="ES195" s="31" t="e">
        <f t="shared" si="328"/>
        <v>#REF!</v>
      </c>
      <c r="ET195" s="31">
        <f t="shared" si="329"/>
        <v>0.7025524852679923</v>
      </c>
      <c r="EU195" s="31" t="e">
        <f>(5573.8+587.9*#REF!-61*#REF!^2)/(5.3-0.633*LN(ET195)-3.97*EF195+0.06*EG195+24.7*BU195^2+0.081*P195+0.156*#REF!)</f>
        <v>#REF!</v>
      </c>
    </row>
    <row r="196" spans="4:151">
      <c r="D196">
        <v>76.84</v>
      </c>
      <c r="E196">
        <v>0.22</v>
      </c>
      <c r="F196">
        <v>11.47</v>
      </c>
      <c r="G196">
        <v>1.1599999999999999</v>
      </c>
      <c r="H196">
        <v>7.0000000000000007E-2</v>
      </c>
      <c r="I196">
        <v>0.14000000000000001</v>
      </c>
      <c r="J196">
        <v>0.67</v>
      </c>
      <c r="K196">
        <v>4.0199999999999996</v>
      </c>
      <c r="L196">
        <v>2.87</v>
      </c>
      <c r="M196" s="30">
        <v>0</v>
      </c>
      <c r="N196">
        <v>0</v>
      </c>
      <c r="O196">
        <v>0</v>
      </c>
      <c r="P196">
        <v>2.5299999999999998</v>
      </c>
      <c r="S196">
        <v>51.81</v>
      </c>
      <c r="T196">
        <v>0.13</v>
      </c>
      <c r="U196">
        <v>1.0900000000000001</v>
      </c>
      <c r="V196">
        <v>26.34</v>
      </c>
      <c r="W196">
        <v>0.69</v>
      </c>
      <c r="X196">
        <v>19.260000000000002</v>
      </c>
      <c r="Y196">
        <v>1.08</v>
      </c>
      <c r="Z196">
        <v>0.02</v>
      </c>
      <c r="AA196">
        <v>0.01</v>
      </c>
      <c r="AB196" s="30">
        <v>0</v>
      </c>
      <c r="AC196">
        <v>0.02</v>
      </c>
      <c r="AD196" s="30">
        <v>0</v>
      </c>
      <c r="AF196" s="29">
        <f t="shared" si="225"/>
        <v>0.20451694664220738</v>
      </c>
      <c r="AG196" s="29">
        <f t="shared" si="226"/>
        <v>3.9461623836320597E-2</v>
      </c>
      <c r="AH196" s="7">
        <f t="shared" ca="1" si="227"/>
        <v>1.6794146684566789</v>
      </c>
      <c r="AI196" s="29">
        <f t="shared" ca="1" si="228"/>
        <v>1112.8464791145259</v>
      </c>
      <c r="AJ196" s="40" t="e">
        <f t="shared" si="229"/>
        <v>#REF!</v>
      </c>
      <c r="AK196" s="41">
        <f t="shared" ca="1" si="230"/>
        <v>839.69647911452591</v>
      </c>
      <c r="AL196" s="40">
        <f t="shared" ca="1" si="231"/>
        <v>869.27743817877956</v>
      </c>
      <c r="AM196" s="94">
        <f t="shared" ca="1" si="232"/>
        <v>839.69647911452591</v>
      </c>
      <c r="AN196" s="94">
        <f t="shared" ca="1" si="233"/>
        <v>0.16794146684566788</v>
      </c>
      <c r="AO196" s="90">
        <f t="shared" si="234"/>
        <v>0.20402876111595464</v>
      </c>
      <c r="AP196" s="90">
        <f t="shared" si="235"/>
        <v>0.2130920662598082</v>
      </c>
      <c r="AQ196" s="29"/>
      <c r="AR196" s="40" t="e">
        <f t="shared" si="236"/>
        <v>#REF!</v>
      </c>
      <c r="AS196" s="40">
        <f t="shared" ca="1" si="237"/>
        <v>0.16794146684566788</v>
      </c>
      <c r="AT196" s="40">
        <f t="shared" ca="1" si="238"/>
        <v>0.67824302513904744</v>
      </c>
      <c r="AU196" s="64"/>
      <c r="AV196" s="126">
        <f t="shared" si="239"/>
        <v>0.16505532280588678</v>
      </c>
      <c r="AW196" s="29"/>
      <c r="AX196" s="29">
        <f t="shared" si="240"/>
        <v>0.76707488125356338</v>
      </c>
      <c r="AY196" s="29">
        <f t="shared" si="241"/>
        <v>4.6473804553136491</v>
      </c>
      <c r="AZ196" s="29">
        <f t="shared" si="242"/>
        <v>17.705003907652664</v>
      </c>
      <c r="BA196" s="29">
        <f t="shared" si="243"/>
        <v>56.586784588973991</v>
      </c>
      <c r="BB196" s="29">
        <f t="shared" si="244"/>
        <v>1.2788698545210646</v>
      </c>
      <c r="BC196" s="29">
        <f t="shared" si="245"/>
        <v>2.7541725714457402E-3</v>
      </c>
      <c r="BD196" s="29">
        <f t="shared" si="246"/>
        <v>0.22498798560233815</v>
      </c>
      <c r="BE196" s="29">
        <f t="shared" si="247"/>
        <v>1.6145554961696063E-2</v>
      </c>
      <c r="BF196" s="29">
        <f t="shared" si="248"/>
        <v>9.8678414096916309E-4</v>
      </c>
      <c r="BG196" s="29">
        <f t="shared" si="249"/>
        <v>3.4735661615109023E-3</v>
      </c>
      <c r="BH196" s="29">
        <f t="shared" si="250"/>
        <v>1.1947772186299652E-2</v>
      </c>
      <c r="BI196" s="29">
        <f t="shared" si="251"/>
        <v>0.12972156653312658</v>
      </c>
      <c r="BJ196" s="29">
        <f t="shared" si="252"/>
        <v>6.0936770138859404E-2</v>
      </c>
      <c r="BK196" s="29">
        <f t="shared" si="253"/>
        <v>0</v>
      </c>
      <c r="BL196" s="29">
        <f t="shared" si="254"/>
        <v>0</v>
      </c>
      <c r="BM196" s="29">
        <f t="shared" si="255"/>
        <v>0</v>
      </c>
      <c r="BN196" s="29">
        <f t="shared" si="256"/>
        <v>1.7298240268173104</v>
      </c>
      <c r="BO196" s="29">
        <f t="shared" si="257"/>
        <v>0.73930633098792553</v>
      </c>
      <c r="BP196" s="29">
        <f t="shared" si="258"/>
        <v>1.5921692199599752E-3</v>
      </c>
      <c r="BQ196" s="29">
        <f t="shared" si="259"/>
        <v>0.13006408866703728</v>
      </c>
      <c r="BR196" s="29">
        <f t="shared" si="260"/>
        <v>9.3336401341367319E-3</v>
      </c>
      <c r="BS196" s="29">
        <f t="shared" si="261"/>
        <v>5.7045348293880479E-4</v>
      </c>
      <c r="BT196" s="29">
        <f t="shared" si="262"/>
        <v>2.0080459674860045E-3</v>
      </c>
      <c r="BU196" s="29">
        <f t="shared" si="263"/>
        <v>6.906929260476433E-3</v>
      </c>
      <c r="BV196" s="29">
        <f t="shared" si="264"/>
        <v>7.4991192469328963E-2</v>
      </c>
      <c r="BW196" s="29">
        <f t="shared" si="265"/>
        <v>3.522714981071022E-2</v>
      </c>
      <c r="BX196" s="29">
        <f t="shared" si="266"/>
        <v>0</v>
      </c>
      <c r="BY196" s="29">
        <f t="shared" si="267"/>
        <v>0</v>
      </c>
      <c r="BZ196" s="29">
        <f t="shared" si="268"/>
        <v>0</v>
      </c>
      <c r="CA196" s="29">
        <f t="shared" si="269"/>
        <v>1</v>
      </c>
      <c r="CB196" s="29">
        <f t="shared" si="270"/>
        <v>0.86228848467902597</v>
      </c>
      <c r="CC196" s="29">
        <f t="shared" si="271"/>
        <v>1.6274656103997557E-3</v>
      </c>
      <c r="CD196" s="29">
        <f t="shared" si="272"/>
        <v>1.0690362001157307E-2</v>
      </c>
      <c r="CE196" s="29">
        <f t="shared" si="273"/>
        <v>0.36661544628540887</v>
      </c>
      <c r="CF196" s="29">
        <f t="shared" si="274"/>
        <v>9.7268722466960344E-3</v>
      </c>
      <c r="CG196" s="29">
        <f t="shared" si="275"/>
        <v>0.47786345907642841</v>
      </c>
      <c r="CH196" s="29">
        <f t="shared" si="276"/>
        <v>1.9259095464483022E-2</v>
      </c>
      <c r="CI196" s="29">
        <f t="shared" si="277"/>
        <v>3.2269046401275274E-4</v>
      </c>
      <c r="CJ196" s="29">
        <f t="shared" si="278"/>
        <v>1.0616162045097456E-4</v>
      </c>
      <c r="CK196" s="29">
        <f t="shared" si="279"/>
        <v>0</v>
      </c>
      <c r="CL196" s="29">
        <f t="shared" si="280"/>
        <v>1.3158050555861847E-4</v>
      </c>
      <c r="CM196" s="29">
        <f t="shared" si="281"/>
        <v>1.7486316179536219</v>
      </c>
      <c r="CN196" s="29"/>
      <c r="CO196" s="29">
        <f t="shared" si="282"/>
        <v>0.54680511616431782</v>
      </c>
      <c r="CP196" s="29"/>
      <c r="CQ196" s="29">
        <f t="shared" si="283"/>
        <v>1.7245769693580519</v>
      </c>
      <c r="CR196" s="29">
        <f t="shared" si="284"/>
        <v>3.2549312207995115E-3</v>
      </c>
      <c r="CS196" s="29">
        <f t="shared" si="285"/>
        <v>3.2071086003471923E-2</v>
      </c>
      <c r="CT196" s="29">
        <f t="shared" si="286"/>
        <v>0.36661544628540887</v>
      </c>
      <c r="CU196" s="29">
        <f t="shared" si="287"/>
        <v>9.7268722466960344E-3</v>
      </c>
      <c r="CV196" s="29">
        <f t="shared" si="288"/>
        <v>0.47786345907642841</v>
      </c>
      <c r="CW196" s="29">
        <f t="shared" si="289"/>
        <v>1.9259095464483022E-2</v>
      </c>
      <c r="CX196" s="29">
        <f t="shared" si="290"/>
        <v>3.2269046401275274E-4</v>
      </c>
      <c r="CY196" s="29">
        <f t="shared" si="291"/>
        <v>1.0616162045097456E-4</v>
      </c>
      <c r="CZ196" s="29">
        <f t="shared" si="292"/>
        <v>0</v>
      </c>
      <c r="DA196" s="29">
        <f t="shared" si="293"/>
        <v>3.9474151667585541E-4</v>
      </c>
      <c r="DB196" s="29">
        <f t="shared" si="294"/>
        <v>2.6341914532564794</v>
      </c>
      <c r="DC196" s="29">
        <f t="shared" si="295"/>
        <v>2.2777387697399862</v>
      </c>
      <c r="DD196" s="29">
        <f t="shared" si="296"/>
        <v>1.9640679122537616</v>
      </c>
      <c r="DE196" s="29">
        <f t="shared" si="297"/>
        <v>3.7069415172260754E-3</v>
      </c>
      <c r="DF196" s="29">
        <f t="shared" si="298"/>
        <v>4.8699703985182287E-2</v>
      </c>
      <c r="DG196" s="29">
        <f t="shared" si="299"/>
        <v>1.9677748537709878</v>
      </c>
      <c r="DH196" s="29">
        <f t="shared" si="300"/>
        <v>3.593208774623835E-2</v>
      </c>
      <c r="DI196" s="29">
        <f t="shared" si="301"/>
        <v>1.2767616238943937E-2</v>
      </c>
      <c r="DJ196" s="29">
        <f t="shared" si="302"/>
        <v>0.83505421558980319</v>
      </c>
      <c r="DK196" s="29">
        <f t="shared" si="303"/>
        <v>2.215527402460744E-2</v>
      </c>
      <c r="DL196" s="29">
        <f t="shared" si="304"/>
        <v>1.0884481273804383</v>
      </c>
      <c r="DM196" s="29">
        <f t="shared" si="305"/>
        <v>4.3867188409576506E-2</v>
      </c>
      <c r="DN196" s="29">
        <f t="shared" si="306"/>
        <v>1.4700091610144654E-3</v>
      </c>
      <c r="DO196" s="29">
        <f t="shared" si="307"/>
        <v>4.8361687751921232E-4</v>
      </c>
      <c r="DP196" s="29">
        <f t="shared" si="308"/>
        <v>0</v>
      </c>
      <c r="DQ196" s="29">
        <f t="shared" si="309"/>
        <v>5.9941203770570608E-4</v>
      </c>
      <c r="DR196" s="31">
        <f t="shared" si="310"/>
        <v>4.0085524012368348</v>
      </c>
      <c r="DS196" s="29"/>
      <c r="DT196" s="29">
        <f t="shared" si="311"/>
        <v>1.4700091610144654E-3</v>
      </c>
      <c r="DU196" s="29">
        <f t="shared" si="312"/>
        <v>3.7069415172260754E-3</v>
      </c>
      <c r="DV196" s="29">
        <f t="shared" si="313"/>
        <v>5.9941203770570608E-4</v>
      </c>
      <c r="DW196" s="31">
        <f t="shared" si="314"/>
        <v>1.0698195040223766E-2</v>
      </c>
      <c r="DX196" s="29">
        <f t="shared" si="315"/>
        <v>4.3867188409576506E-2</v>
      </c>
      <c r="DY196" s="29">
        <f t="shared" si="316"/>
        <v>0.94369264601391123</v>
      </c>
      <c r="DZ196" s="29">
        <f t="shared" si="317"/>
        <v>1.0040343921796577</v>
      </c>
      <c r="EA196" s="29">
        <f t="shared" si="318"/>
        <v>9.4065256246118025</v>
      </c>
      <c r="EB196" s="29">
        <f t="shared" si="319"/>
        <v>4.2740158696025548</v>
      </c>
      <c r="EC196" s="29"/>
      <c r="ED196" s="29"/>
      <c r="EE196" s="29">
        <f t="shared" si="320"/>
        <v>0.73930633098792553</v>
      </c>
      <c r="EF196" s="29">
        <f t="shared" si="321"/>
        <v>1.8819068845037975E-2</v>
      </c>
      <c r="EG196" s="29">
        <f t="shared" si="322"/>
        <v>-0.49882913961360764</v>
      </c>
      <c r="EH196" s="29">
        <f t="shared" si="323"/>
        <v>96.59635520432316</v>
      </c>
      <c r="EI196" s="29" t="e">
        <f>125.9*1000/8.3144+(#REF!*10^9-10^5)*6.5*(10^-6)/8.3144</f>
        <v>#REF!</v>
      </c>
      <c r="EJ196" s="29">
        <f t="shared" si="324"/>
        <v>11.249396151112361</v>
      </c>
      <c r="EK196" s="29" t="e">
        <f t="shared" si="325"/>
        <v>#REF!</v>
      </c>
      <c r="EL196" s="29" t="e">
        <f>#REF!</f>
        <v>#REF!</v>
      </c>
      <c r="EM196" s="29" t="e">
        <f>1/(0.000407-0.0000329*#REF!+0.00001202*P196+0.000056662*EA196-0.000306214*BT196-0.0006176*BW196+0.00018946*BT196/(BT196+BR196)+0.00025746*DJ196)</f>
        <v>#REF!</v>
      </c>
      <c r="EN196" s="29"/>
      <c r="EO196" s="29" t="e">
        <f t="shared" si="326"/>
        <v>#REF!</v>
      </c>
      <c r="EP196" s="29" t="e">
        <f>#REF!</f>
        <v>#REF!</v>
      </c>
      <c r="EQ196" s="31" t="e">
        <f t="shared" si="327"/>
        <v>#REF!</v>
      </c>
      <c r="ER196" s="31" t="e">
        <f>2064.1+31.52*DF196-12.28*DM196-289.6*DQ196+1.544*LN(DQ196)-177.24*(DF196-0.17145)^2-371.87*(DF196-0.17145)*(DM196-0.07365)+0.321067*#REF!-343.43*LN(#REF!)</f>
        <v>#REF!</v>
      </c>
      <c r="ES196" s="31" t="e">
        <f t="shared" si="328"/>
        <v>#REF!</v>
      </c>
      <c r="ET196" s="31">
        <f t="shared" si="329"/>
        <v>0.17705003907652664</v>
      </c>
      <c r="EU196" s="31" t="e">
        <f>(5573.8+587.9*#REF!-61*#REF!^2)/(5.3-0.633*LN(ET196)-3.97*EF196+0.06*EG196+24.7*BU196^2+0.081*P196+0.156*#REF!)</f>
        <v>#REF!</v>
      </c>
    </row>
    <row r="197" spans="4:151">
      <c r="D197">
        <v>76.319999999999993</v>
      </c>
      <c r="E197">
        <v>0.23</v>
      </c>
      <c r="F197">
        <v>11.87</v>
      </c>
      <c r="G197">
        <v>1.18</v>
      </c>
      <c r="H197">
        <v>0.01</v>
      </c>
      <c r="I197">
        <v>0.14000000000000001</v>
      </c>
      <c r="J197">
        <v>0.67</v>
      </c>
      <c r="K197">
        <v>4.22</v>
      </c>
      <c r="L197">
        <v>2.8</v>
      </c>
      <c r="M197" s="30">
        <v>0</v>
      </c>
      <c r="N197">
        <v>0</v>
      </c>
      <c r="O197">
        <v>0</v>
      </c>
      <c r="P197">
        <v>2.56</v>
      </c>
      <c r="S197">
        <v>51.81</v>
      </c>
      <c r="T197">
        <v>0.13</v>
      </c>
      <c r="U197">
        <v>1.0900000000000001</v>
      </c>
      <c r="V197">
        <v>26.34</v>
      </c>
      <c r="W197">
        <v>0.69</v>
      </c>
      <c r="X197">
        <v>19.260000000000002</v>
      </c>
      <c r="Y197">
        <v>1.08</v>
      </c>
      <c r="Z197">
        <v>0.02</v>
      </c>
      <c r="AA197">
        <v>0.01</v>
      </c>
      <c r="AB197" s="30">
        <v>0</v>
      </c>
      <c r="AC197">
        <v>0.02</v>
      </c>
      <c r="AD197" s="30">
        <v>0</v>
      </c>
      <c r="AF197" s="29">
        <f t="shared" si="225"/>
        <v>0.20697234596547193</v>
      </c>
      <c r="AG197" s="29">
        <f t="shared" si="226"/>
        <v>4.4714571003752729E-2</v>
      </c>
      <c r="AH197" s="7">
        <f t="shared" ca="1" si="227"/>
        <v>1.4319321030955905</v>
      </c>
      <c r="AI197" s="29">
        <f t="shared" ca="1" si="228"/>
        <v>1108.8421335056316</v>
      </c>
      <c r="AJ197" s="40" t="e">
        <f t="shared" si="229"/>
        <v>#REF!</v>
      </c>
      <c r="AK197" s="41">
        <f t="shared" ca="1" si="230"/>
        <v>835.69213350563166</v>
      </c>
      <c r="AL197" s="40">
        <f t="shared" ca="1" si="231"/>
        <v>866.07225853025557</v>
      </c>
      <c r="AM197" s="94">
        <f t="shared" ca="1" si="232"/>
        <v>835.69213350563166</v>
      </c>
      <c r="AN197" s="94">
        <f t="shared" ca="1" si="233"/>
        <v>0.14319321030955906</v>
      </c>
      <c r="AO197" s="90">
        <f t="shared" si="234"/>
        <v>0.20333727548441444</v>
      </c>
      <c r="AP197" s="90">
        <f t="shared" si="235"/>
        <v>0.20290530749789387</v>
      </c>
      <c r="AQ197" s="29"/>
      <c r="AR197" s="40" t="e">
        <f t="shared" si="236"/>
        <v>#REF!</v>
      </c>
      <c r="AS197" s="40">
        <f t="shared" ca="1" si="237"/>
        <v>0.14319321030955906</v>
      </c>
      <c r="AT197" s="40">
        <f t="shared" ca="1" si="238"/>
        <v>0.71385588239700382</v>
      </c>
      <c r="AU197" s="64"/>
      <c r="AV197" s="126">
        <f t="shared" si="239"/>
        <v>0.1622577749617192</v>
      </c>
      <c r="AW197" s="29"/>
      <c r="AX197" s="29">
        <f t="shared" si="240"/>
        <v>0.76707488125356338</v>
      </c>
      <c r="AY197" s="29">
        <f t="shared" si="241"/>
        <v>4.7275077045431946</v>
      </c>
      <c r="AZ197" s="29">
        <f t="shared" si="242"/>
        <v>17.457305819004748</v>
      </c>
      <c r="BA197" s="29">
        <f t="shared" si="243"/>
        <v>56.586784588973991</v>
      </c>
      <c r="BB197" s="29">
        <f t="shared" si="244"/>
        <v>1.2702153474368512</v>
      </c>
      <c r="BC197" s="29">
        <f t="shared" si="245"/>
        <v>2.8793622337841833E-3</v>
      </c>
      <c r="BD197" s="29">
        <f t="shared" si="246"/>
        <v>0.23283412285089397</v>
      </c>
      <c r="BE197" s="29">
        <f t="shared" si="247"/>
        <v>1.6423926598966684E-2</v>
      </c>
      <c r="BF197" s="29">
        <f t="shared" si="248"/>
        <v>1.4096916299559471E-4</v>
      </c>
      <c r="BG197" s="29">
        <f t="shared" si="249"/>
        <v>3.4735661615109023E-3</v>
      </c>
      <c r="BH197" s="29">
        <f t="shared" si="250"/>
        <v>1.1947772186299652E-2</v>
      </c>
      <c r="BI197" s="29">
        <f t="shared" si="251"/>
        <v>0.13617537581338163</v>
      </c>
      <c r="BJ197" s="29">
        <f t="shared" si="252"/>
        <v>5.9450507452545751E-2</v>
      </c>
      <c r="BK197" s="29">
        <f t="shared" si="253"/>
        <v>0</v>
      </c>
      <c r="BL197" s="29">
        <f t="shared" si="254"/>
        <v>0</v>
      </c>
      <c r="BM197" s="29">
        <f t="shared" si="255"/>
        <v>0</v>
      </c>
      <c r="BN197" s="29">
        <f t="shared" si="256"/>
        <v>1.7335409498972296</v>
      </c>
      <c r="BO197" s="29">
        <f t="shared" si="257"/>
        <v>0.73272878123366736</v>
      </c>
      <c r="BP197" s="29">
        <f t="shared" si="258"/>
        <v>1.6609715703311664E-3</v>
      </c>
      <c r="BQ197" s="29">
        <f t="shared" si="259"/>
        <v>0.1343112909243345</v>
      </c>
      <c r="BR197" s="29">
        <f t="shared" si="260"/>
        <v>9.4742074595586291E-3</v>
      </c>
      <c r="BS197" s="29">
        <f t="shared" si="261"/>
        <v>8.1318623020674449E-5</v>
      </c>
      <c r="BT197" s="29">
        <f t="shared" si="262"/>
        <v>2.0037404721918034E-3</v>
      </c>
      <c r="BU197" s="29">
        <f t="shared" si="263"/>
        <v>6.8921199623279495E-3</v>
      </c>
      <c r="BV197" s="29">
        <f t="shared" si="264"/>
        <v>7.855330779550064E-2</v>
      </c>
      <c r="BW197" s="29">
        <f t="shared" si="265"/>
        <v>3.4294261959067179E-2</v>
      </c>
      <c r="BX197" s="29">
        <f t="shared" si="266"/>
        <v>0</v>
      </c>
      <c r="BY197" s="29">
        <f t="shared" si="267"/>
        <v>0</v>
      </c>
      <c r="BZ197" s="29">
        <f t="shared" si="268"/>
        <v>0</v>
      </c>
      <c r="CA197" s="29">
        <f t="shared" si="269"/>
        <v>0.99999999999999978</v>
      </c>
      <c r="CB197" s="29">
        <f t="shared" si="270"/>
        <v>0.86228848467902597</v>
      </c>
      <c r="CC197" s="29">
        <f t="shared" si="271"/>
        <v>1.6274656103997557E-3</v>
      </c>
      <c r="CD197" s="29">
        <f t="shared" si="272"/>
        <v>1.0690362001157307E-2</v>
      </c>
      <c r="CE197" s="29">
        <f t="shared" si="273"/>
        <v>0.36661544628540887</v>
      </c>
      <c r="CF197" s="29">
        <f t="shared" si="274"/>
        <v>9.7268722466960344E-3</v>
      </c>
      <c r="CG197" s="29">
        <f t="shared" si="275"/>
        <v>0.47786345907642841</v>
      </c>
      <c r="CH197" s="29">
        <f t="shared" si="276"/>
        <v>1.9259095464483022E-2</v>
      </c>
      <c r="CI197" s="29">
        <f t="shared" si="277"/>
        <v>3.2269046401275274E-4</v>
      </c>
      <c r="CJ197" s="29">
        <f t="shared" si="278"/>
        <v>1.0616162045097456E-4</v>
      </c>
      <c r="CK197" s="29">
        <f t="shared" si="279"/>
        <v>0</v>
      </c>
      <c r="CL197" s="29">
        <f t="shared" si="280"/>
        <v>1.3158050555861847E-4</v>
      </c>
      <c r="CM197" s="29">
        <f t="shared" si="281"/>
        <v>1.7486316179536219</v>
      </c>
      <c r="CN197" s="29"/>
      <c r="CO197" s="29">
        <f t="shared" si="282"/>
        <v>0.54680511616431782</v>
      </c>
      <c r="CP197" s="29"/>
      <c r="CQ197" s="29">
        <f t="shared" si="283"/>
        <v>1.7245769693580519</v>
      </c>
      <c r="CR197" s="29">
        <f t="shared" si="284"/>
        <v>3.2549312207995115E-3</v>
      </c>
      <c r="CS197" s="29">
        <f t="shared" si="285"/>
        <v>3.2071086003471923E-2</v>
      </c>
      <c r="CT197" s="29">
        <f t="shared" si="286"/>
        <v>0.36661544628540887</v>
      </c>
      <c r="CU197" s="29">
        <f t="shared" si="287"/>
        <v>9.7268722466960344E-3</v>
      </c>
      <c r="CV197" s="29">
        <f t="shared" si="288"/>
        <v>0.47786345907642841</v>
      </c>
      <c r="CW197" s="29">
        <f t="shared" si="289"/>
        <v>1.9259095464483022E-2</v>
      </c>
      <c r="CX197" s="29">
        <f t="shared" si="290"/>
        <v>3.2269046401275274E-4</v>
      </c>
      <c r="CY197" s="29">
        <f t="shared" si="291"/>
        <v>1.0616162045097456E-4</v>
      </c>
      <c r="CZ197" s="29">
        <f t="shared" si="292"/>
        <v>0</v>
      </c>
      <c r="DA197" s="29">
        <f t="shared" si="293"/>
        <v>3.9474151667585541E-4</v>
      </c>
      <c r="DB197" s="29">
        <f t="shared" si="294"/>
        <v>2.6341914532564794</v>
      </c>
      <c r="DC197" s="29">
        <f t="shared" si="295"/>
        <v>2.2777387697399862</v>
      </c>
      <c r="DD197" s="29">
        <f t="shared" si="296"/>
        <v>1.9640679122537616</v>
      </c>
      <c r="DE197" s="29">
        <f t="shared" si="297"/>
        <v>3.7069415172260754E-3</v>
      </c>
      <c r="DF197" s="29">
        <f t="shared" si="298"/>
        <v>4.8699703985182287E-2</v>
      </c>
      <c r="DG197" s="29">
        <f t="shared" si="299"/>
        <v>1.9677748537709878</v>
      </c>
      <c r="DH197" s="29">
        <f t="shared" si="300"/>
        <v>3.593208774623835E-2</v>
      </c>
      <c r="DI197" s="29">
        <f t="shared" si="301"/>
        <v>1.2767616238943937E-2</v>
      </c>
      <c r="DJ197" s="29">
        <f t="shared" si="302"/>
        <v>0.83505421558980319</v>
      </c>
      <c r="DK197" s="29">
        <f t="shared" si="303"/>
        <v>2.215527402460744E-2</v>
      </c>
      <c r="DL197" s="29">
        <f t="shared" si="304"/>
        <v>1.0884481273804383</v>
      </c>
      <c r="DM197" s="29">
        <f t="shared" si="305"/>
        <v>4.3867188409576506E-2</v>
      </c>
      <c r="DN197" s="29">
        <f t="shared" si="306"/>
        <v>1.4700091610144654E-3</v>
      </c>
      <c r="DO197" s="29">
        <f t="shared" si="307"/>
        <v>4.8361687751921232E-4</v>
      </c>
      <c r="DP197" s="29">
        <f t="shared" si="308"/>
        <v>0</v>
      </c>
      <c r="DQ197" s="29">
        <f t="shared" si="309"/>
        <v>5.9941203770570608E-4</v>
      </c>
      <c r="DR197" s="31">
        <f t="shared" si="310"/>
        <v>4.0085524012368348</v>
      </c>
      <c r="DS197" s="29"/>
      <c r="DT197" s="29">
        <f t="shared" si="311"/>
        <v>1.4700091610144654E-3</v>
      </c>
      <c r="DU197" s="29">
        <f t="shared" si="312"/>
        <v>3.7069415172260754E-3</v>
      </c>
      <c r="DV197" s="29">
        <f t="shared" si="313"/>
        <v>5.9941203770570608E-4</v>
      </c>
      <c r="DW197" s="31">
        <f t="shared" si="314"/>
        <v>1.0698195040223766E-2</v>
      </c>
      <c r="DX197" s="29">
        <f t="shared" si="315"/>
        <v>4.3867188409576506E-2</v>
      </c>
      <c r="DY197" s="29">
        <f t="shared" si="316"/>
        <v>0.94369264601391123</v>
      </c>
      <c r="DZ197" s="29">
        <f t="shared" si="317"/>
        <v>1.0040343921796577</v>
      </c>
      <c r="EA197" s="29">
        <f t="shared" si="318"/>
        <v>9.4845402914911396</v>
      </c>
      <c r="EB197" s="29">
        <f t="shared" si="319"/>
        <v>4.2487574956815086</v>
      </c>
      <c r="EC197" s="29"/>
      <c r="ED197" s="29"/>
      <c r="EE197" s="29">
        <f t="shared" si="320"/>
        <v>0.73272878123366736</v>
      </c>
      <c r="EF197" s="29">
        <f t="shared" si="321"/>
        <v>1.8451386517099055E-2</v>
      </c>
      <c r="EG197" s="29">
        <f t="shared" si="322"/>
        <v>-0.51644109442955488</v>
      </c>
      <c r="EH197" s="29">
        <f t="shared" si="323"/>
        <v>99.287138045109558</v>
      </c>
      <c r="EI197" s="29" t="e">
        <f>125.9*1000/8.3144+(#REF!*10^9-10^5)*6.5*(10^-6)/8.3144</f>
        <v>#REF!</v>
      </c>
      <c r="EJ197" s="29">
        <f t="shared" si="324"/>
        <v>11.282495882566421</v>
      </c>
      <c r="EK197" s="29" t="e">
        <f t="shared" si="325"/>
        <v>#REF!</v>
      </c>
      <c r="EL197" s="29" t="e">
        <f>#REF!</f>
        <v>#REF!</v>
      </c>
      <c r="EM197" s="29" t="e">
        <f>1/(0.000407-0.0000329*#REF!+0.00001202*P197+0.000056662*EA197-0.000306214*BT197-0.0006176*BW197+0.00018946*BT197/(BT197+BR197)+0.00025746*DJ197)</f>
        <v>#REF!</v>
      </c>
      <c r="EN197" s="29"/>
      <c r="EO197" s="29" t="e">
        <f t="shared" si="326"/>
        <v>#REF!</v>
      </c>
      <c r="EP197" s="29" t="e">
        <f>#REF!</f>
        <v>#REF!</v>
      </c>
      <c r="EQ197" s="31" t="e">
        <f t="shared" si="327"/>
        <v>#REF!</v>
      </c>
      <c r="ER197" s="31" t="e">
        <f>2064.1+31.52*DF197-12.28*DM197-289.6*DQ197+1.544*LN(DQ197)-177.24*(DF197-0.17145)^2-371.87*(DF197-0.17145)*(DM197-0.07365)+0.321067*#REF!-343.43*LN(#REF!)</f>
        <v>#REF!</v>
      </c>
      <c r="ES197" s="31" t="e">
        <f t="shared" si="328"/>
        <v>#REF!</v>
      </c>
      <c r="ET197" s="31">
        <f t="shared" si="329"/>
        <v>0.17457305819004748</v>
      </c>
      <c r="EU197" s="31" t="e">
        <f>(5573.8+587.9*#REF!-61*#REF!^2)/(5.3-0.633*LN(ET197)-3.97*EF197+0.06*EG197+24.7*BU197^2+0.081*P197+0.156*#REF!)</f>
        <v>#REF!</v>
      </c>
    </row>
    <row r="198" spans="4:151">
      <c r="D198">
        <v>49.6</v>
      </c>
      <c r="E198">
        <v>3.79</v>
      </c>
      <c r="F198">
        <v>15.8</v>
      </c>
      <c r="G198">
        <v>13</v>
      </c>
      <c r="H198">
        <v>0.14000000000000001</v>
      </c>
      <c r="I198">
        <v>4.26</v>
      </c>
      <c r="J198">
        <v>6.59</v>
      </c>
      <c r="K198">
        <v>3.65</v>
      </c>
      <c r="L198">
        <v>1.04</v>
      </c>
      <c r="M198" s="30">
        <v>0</v>
      </c>
      <c r="N198">
        <v>0</v>
      </c>
      <c r="O198">
        <v>0.63</v>
      </c>
      <c r="P198">
        <v>0</v>
      </c>
      <c r="S198">
        <v>51.76</v>
      </c>
      <c r="T198">
        <v>0.09</v>
      </c>
      <c r="U198">
        <v>0.86</v>
      </c>
      <c r="V198">
        <v>26.72</v>
      </c>
      <c r="W198">
        <v>0.67</v>
      </c>
      <c r="X198">
        <v>19.27</v>
      </c>
      <c r="Y198">
        <v>1.1200000000000001</v>
      </c>
      <c r="Z198">
        <v>0.01</v>
      </c>
      <c r="AA198">
        <v>0.01</v>
      </c>
      <c r="AB198" s="30">
        <v>0</v>
      </c>
      <c r="AC198">
        <v>0.01</v>
      </c>
      <c r="AD198" s="30">
        <v>0</v>
      </c>
      <c r="AF198" s="29">
        <f t="shared" si="225"/>
        <v>0.30316563993055301</v>
      </c>
      <c r="AG198" s="29">
        <f t="shared" si="226"/>
        <v>0.15121622107299959</v>
      </c>
      <c r="AH198" s="7" t="str">
        <f t="shared" si="227"/>
        <v/>
      </c>
      <c r="AI198" s="29" t="str">
        <f t="shared" si="228"/>
        <v/>
      </c>
      <c r="AJ198" s="40" t="e">
        <f t="shared" si="229"/>
        <v>#REF!</v>
      </c>
      <c r="AK198" s="41">
        <f t="shared" ca="1" si="230"/>
        <v>1057.9798020339249</v>
      </c>
      <c r="AL198" s="40">
        <f t="shared" ca="1" si="231"/>
        <v>1120.8576669200236</v>
      </c>
      <c r="AM198" s="94">
        <f t="shared" ca="1" si="232"/>
        <v>1057.9798020339249</v>
      </c>
      <c r="AN198" s="94">
        <f t="shared" ca="1" si="233"/>
        <v>0.25658098093715409</v>
      </c>
      <c r="AO198" s="90">
        <f t="shared" si="234"/>
        <v>0.16355570886075932</v>
      </c>
      <c r="AP198" s="90">
        <f t="shared" si="235"/>
        <v>8.3943037974683526E-2</v>
      </c>
      <c r="AQ198" s="29"/>
      <c r="AR198" s="40" t="e">
        <f t="shared" si="236"/>
        <v>#REF!</v>
      </c>
      <c r="AS198" s="40">
        <f t="shared" ca="1" si="237"/>
        <v>0.25658098093715409</v>
      </c>
      <c r="AT198" s="40">
        <f t="shared" ca="1" si="238"/>
        <v>-0.43141296430874049</v>
      </c>
      <c r="AU198" s="64"/>
      <c r="AV198" s="126">
        <f t="shared" si="239"/>
        <v>0.4543818610035526</v>
      </c>
      <c r="AW198" s="29"/>
      <c r="AX198" s="29">
        <f t="shared" si="240"/>
        <v>0.77773745178485842</v>
      </c>
      <c r="AY198" s="29">
        <f t="shared" si="241"/>
        <v>1.7116384225090746</v>
      </c>
      <c r="AZ198" s="29">
        <f t="shared" si="242"/>
        <v>36.87436542711913</v>
      </c>
      <c r="BA198" s="29">
        <f t="shared" si="243"/>
        <v>56.247356153493996</v>
      </c>
      <c r="BB198" s="29">
        <f t="shared" si="244"/>
        <v>0.82550682957111932</v>
      </c>
      <c r="BC198" s="29">
        <f t="shared" si="245"/>
        <v>4.7446882026269802E-2</v>
      </c>
      <c r="BD198" s="29">
        <f t="shared" si="246"/>
        <v>0.30992242131795494</v>
      </c>
      <c r="BE198" s="29">
        <f t="shared" si="247"/>
        <v>0.18094156422590416</v>
      </c>
      <c r="BF198" s="29">
        <f t="shared" si="248"/>
        <v>1.9735682819383262E-3</v>
      </c>
      <c r="BG198" s="29">
        <f t="shared" si="249"/>
        <v>0.10569565605740315</v>
      </c>
      <c r="BH198" s="29">
        <f t="shared" si="250"/>
        <v>0.11751614732494731</v>
      </c>
      <c r="BI198" s="29">
        <f t="shared" si="251"/>
        <v>0.11778201936465474</v>
      </c>
      <c r="BJ198" s="29">
        <f t="shared" si="252"/>
        <v>2.208161705380271E-2</v>
      </c>
      <c r="BK198" s="29">
        <f t="shared" si="253"/>
        <v>0</v>
      </c>
      <c r="BL198" s="29">
        <f t="shared" si="254"/>
        <v>0</v>
      </c>
      <c r="BM198" s="29">
        <f t="shared" si="255"/>
        <v>8.8771779028724001E-3</v>
      </c>
      <c r="BN198" s="29">
        <f t="shared" si="256"/>
        <v>1.7377438831268672</v>
      </c>
      <c r="BO198" s="29">
        <f t="shared" si="257"/>
        <v>0.47504516493288768</v>
      </c>
      <c r="BP198" s="29">
        <f t="shared" si="258"/>
        <v>2.7303725529963987E-2</v>
      </c>
      <c r="BQ198" s="29">
        <f t="shared" si="259"/>
        <v>0.17834758293626432</v>
      </c>
      <c r="BR198" s="29">
        <f t="shared" si="260"/>
        <v>0.10412441441043713</v>
      </c>
      <c r="BS198" s="29">
        <f t="shared" si="261"/>
        <v>1.1357072242355534E-3</v>
      </c>
      <c r="BT198" s="29">
        <f t="shared" si="262"/>
        <v>6.0823494810533389E-2</v>
      </c>
      <c r="BU198" s="29">
        <f t="shared" si="263"/>
        <v>6.7625700464841065E-2</v>
      </c>
      <c r="BV198" s="29">
        <f t="shared" si="264"/>
        <v>6.7778698868281875E-2</v>
      </c>
      <c r="BW198" s="29">
        <f t="shared" si="265"/>
        <v>1.2707060728690017E-2</v>
      </c>
      <c r="BX198" s="29">
        <f t="shared" si="266"/>
        <v>0</v>
      </c>
      <c r="BY198" s="29">
        <f t="shared" si="267"/>
        <v>0</v>
      </c>
      <c r="BZ198" s="29">
        <f t="shared" si="268"/>
        <v>5.1084500938647845E-3</v>
      </c>
      <c r="CA198" s="29">
        <f t="shared" si="269"/>
        <v>0.99999999999999967</v>
      </c>
      <c r="CB198" s="29">
        <f t="shared" si="270"/>
        <v>0.86145632053631316</v>
      </c>
      <c r="CC198" s="29">
        <f t="shared" si="271"/>
        <v>1.1267069610459847E-3</v>
      </c>
      <c r="CD198" s="29">
        <f t="shared" si="272"/>
        <v>8.4345975421975077E-3</v>
      </c>
      <c r="CE198" s="29">
        <f t="shared" si="273"/>
        <v>0.37190450739355063</v>
      </c>
      <c r="CF198" s="29">
        <f t="shared" si="274"/>
        <v>9.4449339207048465E-3</v>
      </c>
      <c r="CG198" s="29">
        <f t="shared" si="275"/>
        <v>0.4781115709451077</v>
      </c>
      <c r="CH198" s="29">
        <f t="shared" si="276"/>
        <v>1.9972395296500911E-2</v>
      </c>
      <c r="CI198" s="29">
        <f t="shared" si="277"/>
        <v>1.6134523200637637E-4</v>
      </c>
      <c r="CJ198" s="29">
        <f t="shared" si="278"/>
        <v>1.0616162045097456E-4</v>
      </c>
      <c r="CK198" s="29">
        <f t="shared" si="279"/>
        <v>0</v>
      </c>
      <c r="CL198" s="29">
        <f t="shared" si="280"/>
        <v>6.5790252779309236E-5</v>
      </c>
      <c r="CM198" s="29">
        <f t="shared" si="281"/>
        <v>1.7507843297006573</v>
      </c>
      <c r="CN198" s="29"/>
      <c r="CO198" s="29">
        <f t="shared" si="282"/>
        <v>0.5435182636389021</v>
      </c>
      <c r="CP198" s="29"/>
      <c r="CQ198" s="29">
        <f t="shared" si="283"/>
        <v>1.7229126410726263</v>
      </c>
      <c r="CR198" s="29">
        <f t="shared" si="284"/>
        <v>2.2534139220919693E-3</v>
      </c>
      <c r="CS198" s="29">
        <f t="shared" si="285"/>
        <v>2.5303792626592523E-2</v>
      </c>
      <c r="CT198" s="29">
        <f t="shared" si="286"/>
        <v>0.37190450739355063</v>
      </c>
      <c r="CU198" s="29">
        <f t="shared" si="287"/>
        <v>9.4449339207048465E-3</v>
      </c>
      <c r="CV198" s="29">
        <f t="shared" si="288"/>
        <v>0.4781115709451077</v>
      </c>
      <c r="CW198" s="29">
        <f t="shared" si="289"/>
        <v>1.9972395296500911E-2</v>
      </c>
      <c r="CX198" s="29">
        <f t="shared" si="290"/>
        <v>1.6134523200637637E-4</v>
      </c>
      <c r="CY198" s="29">
        <f t="shared" si="291"/>
        <v>1.0616162045097456E-4</v>
      </c>
      <c r="CZ198" s="29">
        <f t="shared" si="292"/>
        <v>0</v>
      </c>
      <c r="DA198" s="29">
        <f t="shared" si="293"/>
        <v>1.9737075833792771E-4</v>
      </c>
      <c r="DB198" s="29">
        <f t="shared" si="294"/>
        <v>2.6303681327879702</v>
      </c>
      <c r="DC198" s="29">
        <f t="shared" si="295"/>
        <v>2.2810495326524891</v>
      </c>
      <c r="DD198" s="29">
        <f t="shared" si="296"/>
        <v>1.96502453735989</v>
      </c>
      <c r="DE198" s="29">
        <f t="shared" si="297"/>
        <v>2.5700743869302494E-3</v>
      </c>
      <c r="DF198" s="29">
        <f t="shared" si="298"/>
        <v>3.8479469563482915E-2</v>
      </c>
      <c r="DG198" s="29">
        <f t="shared" si="299"/>
        <v>1.9675946117468204</v>
      </c>
      <c r="DH198" s="29">
        <f t="shared" si="300"/>
        <v>3.4975462640109978E-2</v>
      </c>
      <c r="DI198" s="29">
        <f t="shared" si="301"/>
        <v>3.5040069233729376E-3</v>
      </c>
      <c r="DJ198" s="29">
        <f t="shared" si="302"/>
        <v>0.84833260278141287</v>
      </c>
      <c r="DK198" s="29">
        <f t="shared" si="303"/>
        <v>2.1544362105757432E-2</v>
      </c>
      <c r="DL198" s="29">
        <f t="shared" si="304"/>
        <v>1.0905961754600852</v>
      </c>
      <c r="DM198" s="29">
        <f t="shared" si="305"/>
        <v>4.5558022957034178E-2</v>
      </c>
      <c r="DN198" s="29">
        <f t="shared" si="306"/>
        <v>7.360729321277045E-4</v>
      </c>
      <c r="DO198" s="29">
        <f t="shared" si="307"/>
        <v>4.8431982943065289E-4</v>
      </c>
      <c r="DP198" s="29">
        <f t="shared" si="308"/>
        <v>0</v>
      </c>
      <c r="DQ198" s="29">
        <f t="shared" si="309"/>
        <v>3.001416507106649E-4</v>
      </c>
      <c r="DR198" s="31">
        <f t="shared" si="310"/>
        <v>4.0136257790268619</v>
      </c>
      <c r="DS198" s="29"/>
      <c r="DT198" s="29">
        <f t="shared" si="311"/>
        <v>7.360729321277045E-4</v>
      </c>
      <c r="DU198" s="29">
        <f t="shared" si="312"/>
        <v>2.5700743869302494E-3</v>
      </c>
      <c r="DV198" s="29">
        <f t="shared" si="313"/>
        <v>3.001416507106649E-4</v>
      </c>
      <c r="DW198" s="31">
        <f t="shared" si="314"/>
        <v>2.4677923405345683E-3</v>
      </c>
      <c r="DX198" s="29">
        <f t="shared" si="315"/>
        <v>4.5558022957034178E-2</v>
      </c>
      <c r="DY198" s="29">
        <f t="shared" si="316"/>
        <v>0.95493862533137819</v>
      </c>
      <c r="DZ198" s="29">
        <f t="shared" si="317"/>
        <v>1.0065707295987156</v>
      </c>
      <c r="EA198" s="29">
        <f t="shared" si="318"/>
        <v>5.0331103914042687</v>
      </c>
      <c r="EB198" s="29">
        <f t="shared" si="319"/>
        <v>-1.6780178685664532E-2</v>
      </c>
      <c r="EC198" s="29"/>
      <c r="ED198" s="29"/>
      <c r="EE198" s="29">
        <f t="shared" si="320"/>
        <v>0.47504516493288768</v>
      </c>
      <c r="EF198" s="29">
        <f t="shared" si="321"/>
        <v>0.23370931691004715</v>
      </c>
      <c r="EG198" s="29">
        <f t="shared" si="322"/>
        <v>-0.88131617717798338</v>
      </c>
      <c r="EH198" s="29">
        <f t="shared" si="323"/>
        <v>5.2640406756499445</v>
      </c>
      <c r="EI198" s="29" t="e">
        <f>125.9*1000/8.3144+(#REF!*10^9-10^5)*6.5*(10^-6)/8.3144</f>
        <v>#REF!</v>
      </c>
      <c r="EJ198" s="29">
        <f t="shared" si="324"/>
        <v>10.851013914867487</v>
      </c>
      <c r="EK198" s="29" t="e">
        <f t="shared" si="325"/>
        <v>#REF!</v>
      </c>
      <c r="EL198" s="29" t="e">
        <f>#REF!</f>
        <v>#REF!</v>
      </c>
      <c r="EM198" s="29" t="e">
        <f>1/(0.000407-0.0000329*#REF!+0.00001202*P198+0.000056662*EA198-0.000306214*BT198-0.0006176*BW198+0.00018946*BT198/(BT198+BR198)+0.00025746*DJ198)</f>
        <v>#REF!</v>
      </c>
      <c r="EN198" s="29"/>
      <c r="EO198" s="29" t="e">
        <f t="shared" si="326"/>
        <v>#REF!</v>
      </c>
      <c r="EP198" s="29" t="e">
        <f>#REF!</f>
        <v>#REF!</v>
      </c>
      <c r="EQ198" s="31" t="e">
        <f t="shared" si="327"/>
        <v>#REF!</v>
      </c>
      <c r="ER198" s="31" t="e">
        <f>2064.1+31.52*DF198-12.28*DM198-289.6*DQ198+1.544*LN(DQ198)-177.24*(DF198-0.17145)^2-371.87*(DF198-0.17145)*(DM198-0.07365)+0.321067*#REF!-343.43*LN(#REF!)</f>
        <v>#REF!</v>
      </c>
      <c r="ES198" s="31" t="e">
        <f t="shared" si="328"/>
        <v>#REF!</v>
      </c>
      <c r="ET198" s="31">
        <f t="shared" si="329"/>
        <v>0.36874365427119121</v>
      </c>
      <c r="EU198" s="31" t="e">
        <f>(5573.8+587.9*#REF!-61*#REF!^2)/(5.3-0.633*LN(ET198)-3.97*EF198+0.06*EG198+24.7*BU198^2+0.081*P198+0.156*#REF!)</f>
        <v>#REF!</v>
      </c>
    </row>
    <row r="199" spans="4:151">
      <c r="D199">
        <v>48.1</v>
      </c>
      <c r="E199">
        <v>3.88</v>
      </c>
      <c r="F199">
        <v>13.2</v>
      </c>
      <c r="G199">
        <v>16.399999999999999</v>
      </c>
      <c r="H199">
        <v>0.16</v>
      </c>
      <c r="I199">
        <v>4.0199999999999996</v>
      </c>
      <c r="J199">
        <v>6.51</v>
      </c>
      <c r="K199">
        <v>3.36</v>
      </c>
      <c r="L199">
        <v>1.36</v>
      </c>
      <c r="M199" s="30">
        <v>0</v>
      </c>
      <c r="N199">
        <v>0</v>
      </c>
      <c r="O199">
        <v>1.59</v>
      </c>
      <c r="P199">
        <v>0</v>
      </c>
      <c r="S199">
        <v>51.76</v>
      </c>
      <c r="T199">
        <v>0.09</v>
      </c>
      <c r="U199">
        <v>0.86</v>
      </c>
      <c r="V199">
        <v>26.72</v>
      </c>
      <c r="W199">
        <v>0.67</v>
      </c>
      <c r="X199">
        <v>19.27</v>
      </c>
      <c r="Y199">
        <v>1.1200000000000001</v>
      </c>
      <c r="Z199">
        <v>0.01</v>
      </c>
      <c r="AA199">
        <v>0.01</v>
      </c>
      <c r="AB199" s="30">
        <v>0</v>
      </c>
      <c r="AC199">
        <v>0.01</v>
      </c>
      <c r="AD199" s="30">
        <v>0</v>
      </c>
      <c r="AF199" s="29">
        <f t="shared" si="225"/>
        <v>0.30615573526452228</v>
      </c>
      <c r="AG199" s="29">
        <f t="shared" si="226"/>
        <v>3.3733135341879605E-2</v>
      </c>
      <c r="AH199" s="7">
        <f t="shared" ca="1" si="227"/>
        <v>4.6788897636855395</v>
      </c>
      <c r="AI199" s="29">
        <f t="shared" ca="1" si="228"/>
        <v>1372.8188917201837</v>
      </c>
      <c r="AJ199" s="40" t="e">
        <f t="shared" si="229"/>
        <v>#REF!</v>
      </c>
      <c r="AK199" s="41">
        <f t="shared" ca="1" si="230"/>
        <v>1099.6688917201836</v>
      </c>
      <c r="AL199" s="40">
        <f t="shared" ca="1" si="231"/>
        <v>1131.0040411730442</v>
      </c>
      <c r="AM199" s="94">
        <f t="shared" ca="1" si="232"/>
        <v>1099.6688917201836</v>
      </c>
      <c r="AN199" s="94">
        <f t="shared" ca="1" si="233"/>
        <v>0.46788897636855398</v>
      </c>
      <c r="AO199" s="90">
        <f t="shared" si="234"/>
        <v>0.19496599999999997</v>
      </c>
      <c r="AP199" s="90">
        <f t="shared" si="235"/>
        <v>0.11804696969696971</v>
      </c>
      <c r="AQ199" s="29"/>
      <c r="AR199" s="40" t="e">
        <f t="shared" si="236"/>
        <v>#REF!</v>
      </c>
      <c r="AS199" s="40">
        <f t="shared" ca="1" si="237"/>
        <v>0.46788897636855398</v>
      </c>
      <c r="AT199" s="40">
        <f t="shared" ca="1" si="238"/>
        <v>-0.42036153624787642</v>
      </c>
      <c r="AU199" s="64"/>
      <c r="AV199" s="126">
        <f t="shared" si="239"/>
        <v>0.33988887060640188</v>
      </c>
      <c r="AW199" s="29"/>
      <c r="AX199" s="29">
        <f t="shared" si="240"/>
        <v>0.77773745178485842</v>
      </c>
      <c r="AY199" s="29">
        <f t="shared" si="241"/>
        <v>2.288210997898469</v>
      </c>
      <c r="AZ199" s="29">
        <f t="shared" si="242"/>
        <v>30.408302972042478</v>
      </c>
      <c r="BA199" s="29">
        <f t="shared" si="243"/>
        <v>56.247356153493996</v>
      </c>
      <c r="BB199" s="29">
        <f t="shared" si="244"/>
        <v>0.80054190528973468</v>
      </c>
      <c r="BC199" s="29">
        <f t="shared" si="245"/>
        <v>4.8573588987315786E-2</v>
      </c>
      <c r="BD199" s="29">
        <f t="shared" si="246"/>
        <v>0.25892252920234204</v>
      </c>
      <c r="BE199" s="29">
        <f t="shared" si="247"/>
        <v>0.22826474256190982</v>
      </c>
      <c r="BF199" s="29">
        <f t="shared" si="248"/>
        <v>2.2555066079295153E-3</v>
      </c>
      <c r="BG199" s="29">
        <f t="shared" si="249"/>
        <v>9.974097120909875E-2</v>
      </c>
      <c r="BH199" s="29">
        <f t="shared" si="250"/>
        <v>0.11608954766091152</v>
      </c>
      <c r="BI199" s="29">
        <f t="shared" si="251"/>
        <v>0.1084239959082849</v>
      </c>
      <c r="BJ199" s="29">
        <f t="shared" si="252"/>
        <v>2.8875960762665083E-2</v>
      </c>
      <c r="BK199" s="29">
        <f t="shared" si="253"/>
        <v>0</v>
      </c>
      <c r="BL199" s="29">
        <f t="shared" si="254"/>
        <v>0</v>
      </c>
      <c r="BM199" s="29">
        <f t="shared" si="255"/>
        <v>2.2404306135820822E-2</v>
      </c>
      <c r="BN199" s="29">
        <f t="shared" si="256"/>
        <v>1.7140930543260131</v>
      </c>
      <c r="BO199" s="29">
        <f t="shared" si="257"/>
        <v>0.46703526583305033</v>
      </c>
      <c r="BP199" s="29">
        <f t="shared" si="258"/>
        <v>2.8337778316484152E-2</v>
      </c>
      <c r="BQ199" s="29">
        <f t="shared" si="259"/>
        <v>0.15105511836062555</v>
      </c>
      <c r="BR199" s="29">
        <f t="shared" si="260"/>
        <v>0.13316939940093522</v>
      </c>
      <c r="BS199" s="29">
        <f t="shared" si="261"/>
        <v>1.3158600708620149E-3</v>
      </c>
      <c r="BT199" s="29">
        <f t="shared" si="262"/>
        <v>5.8188772749165139E-2</v>
      </c>
      <c r="BU199" s="29">
        <f t="shared" si="263"/>
        <v>6.7726514244909705E-2</v>
      </c>
      <c r="BV199" s="29">
        <f t="shared" si="264"/>
        <v>6.3254439795228948E-2</v>
      </c>
      <c r="BW199" s="29">
        <f t="shared" si="265"/>
        <v>1.6846203705095347E-2</v>
      </c>
      <c r="BX199" s="29">
        <f t="shared" si="266"/>
        <v>0</v>
      </c>
      <c r="BY199" s="29">
        <f t="shared" si="267"/>
        <v>0</v>
      </c>
      <c r="BZ199" s="29">
        <f t="shared" si="268"/>
        <v>1.3070647523643498E-2</v>
      </c>
      <c r="CA199" s="29">
        <f t="shared" si="269"/>
        <v>0.99999999999999989</v>
      </c>
      <c r="CB199" s="29">
        <f t="shared" si="270"/>
        <v>0.86145632053631316</v>
      </c>
      <c r="CC199" s="29">
        <f t="shared" si="271"/>
        <v>1.1267069610459847E-3</v>
      </c>
      <c r="CD199" s="29">
        <f t="shared" si="272"/>
        <v>8.4345975421975077E-3</v>
      </c>
      <c r="CE199" s="29">
        <f t="shared" si="273"/>
        <v>0.37190450739355063</v>
      </c>
      <c r="CF199" s="29">
        <f t="shared" si="274"/>
        <v>9.4449339207048465E-3</v>
      </c>
      <c r="CG199" s="29">
        <f t="shared" si="275"/>
        <v>0.4781115709451077</v>
      </c>
      <c r="CH199" s="29">
        <f t="shared" si="276"/>
        <v>1.9972395296500911E-2</v>
      </c>
      <c r="CI199" s="29">
        <f t="shared" si="277"/>
        <v>1.6134523200637637E-4</v>
      </c>
      <c r="CJ199" s="29">
        <f t="shared" si="278"/>
        <v>1.0616162045097456E-4</v>
      </c>
      <c r="CK199" s="29">
        <f t="shared" si="279"/>
        <v>0</v>
      </c>
      <c r="CL199" s="29">
        <f t="shared" si="280"/>
        <v>6.5790252779309236E-5</v>
      </c>
      <c r="CM199" s="29">
        <f t="shared" si="281"/>
        <v>1.7507843297006573</v>
      </c>
      <c r="CN199" s="29"/>
      <c r="CO199" s="29">
        <f t="shared" si="282"/>
        <v>0.5435182636389021</v>
      </c>
      <c r="CP199" s="29"/>
      <c r="CQ199" s="29">
        <f t="shared" si="283"/>
        <v>1.7229126410726263</v>
      </c>
      <c r="CR199" s="29">
        <f t="shared" si="284"/>
        <v>2.2534139220919693E-3</v>
      </c>
      <c r="CS199" s="29">
        <f t="shared" si="285"/>
        <v>2.5303792626592523E-2</v>
      </c>
      <c r="CT199" s="29">
        <f t="shared" si="286"/>
        <v>0.37190450739355063</v>
      </c>
      <c r="CU199" s="29">
        <f t="shared" si="287"/>
        <v>9.4449339207048465E-3</v>
      </c>
      <c r="CV199" s="29">
        <f t="shared" si="288"/>
        <v>0.4781115709451077</v>
      </c>
      <c r="CW199" s="29">
        <f t="shared" si="289"/>
        <v>1.9972395296500911E-2</v>
      </c>
      <c r="CX199" s="29">
        <f t="shared" si="290"/>
        <v>1.6134523200637637E-4</v>
      </c>
      <c r="CY199" s="29">
        <f t="shared" si="291"/>
        <v>1.0616162045097456E-4</v>
      </c>
      <c r="CZ199" s="29">
        <f t="shared" si="292"/>
        <v>0</v>
      </c>
      <c r="DA199" s="29">
        <f t="shared" si="293"/>
        <v>1.9737075833792771E-4</v>
      </c>
      <c r="DB199" s="29">
        <f t="shared" si="294"/>
        <v>2.6303681327879702</v>
      </c>
      <c r="DC199" s="29">
        <f t="shared" si="295"/>
        <v>2.2810495326524891</v>
      </c>
      <c r="DD199" s="29">
        <f t="shared" si="296"/>
        <v>1.96502453735989</v>
      </c>
      <c r="DE199" s="29">
        <f t="shared" si="297"/>
        <v>2.5700743869302494E-3</v>
      </c>
      <c r="DF199" s="29">
        <f t="shared" si="298"/>
        <v>3.8479469563482915E-2</v>
      </c>
      <c r="DG199" s="29">
        <f t="shared" si="299"/>
        <v>1.9675946117468204</v>
      </c>
      <c r="DH199" s="29">
        <f t="shared" si="300"/>
        <v>3.4975462640109978E-2</v>
      </c>
      <c r="DI199" s="29">
        <f t="shared" si="301"/>
        <v>3.5040069233729376E-3</v>
      </c>
      <c r="DJ199" s="29">
        <f t="shared" si="302"/>
        <v>0.84833260278141287</v>
      </c>
      <c r="DK199" s="29">
        <f t="shared" si="303"/>
        <v>2.1544362105757432E-2</v>
      </c>
      <c r="DL199" s="29">
        <f t="shared" si="304"/>
        <v>1.0905961754600852</v>
      </c>
      <c r="DM199" s="29">
        <f t="shared" si="305"/>
        <v>4.5558022957034178E-2</v>
      </c>
      <c r="DN199" s="29">
        <f t="shared" si="306"/>
        <v>7.360729321277045E-4</v>
      </c>
      <c r="DO199" s="29">
        <f t="shared" si="307"/>
        <v>4.8431982943065289E-4</v>
      </c>
      <c r="DP199" s="29">
        <f t="shared" si="308"/>
        <v>0</v>
      </c>
      <c r="DQ199" s="29">
        <f t="shared" si="309"/>
        <v>3.001416507106649E-4</v>
      </c>
      <c r="DR199" s="31">
        <f t="shared" si="310"/>
        <v>4.0136257790268619</v>
      </c>
      <c r="DS199" s="29"/>
      <c r="DT199" s="29">
        <f t="shared" si="311"/>
        <v>7.360729321277045E-4</v>
      </c>
      <c r="DU199" s="29">
        <f t="shared" si="312"/>
        <v>2.5700743869302494E-3</v>
      </c>
      <c r="DV199" s="29">
        <f t="shared" si="313"/>
        <v>3.001416507106649E-4</v>
      </c>
      <c r="DW199" s="31">
        <f t="shared" si="314"/>
        <v>2.4677923405345683E-3</v>
      </c>
      <c r="DX199" s="29">
        <f t="shared" si="315"/>
        <v>4.5558022957034178E-2</v>
      </c>
      <c r="DY199" s="29">
        <f t="shared" si="316"/>
        <v>0.95493862533137819</v>
      </c>
      <c r="DZ199" s="29">
        <f t="shared" si="317"/>
        <v>1.0065707295987156</v>
      </c>
      <c r="EA199" s="29">
        <f t="shared" si="318"/>
        <v>4.7701037500646413</v>
      </c>
      <c r="EB199" s="29">
        <f t="shared" si="319"/>
        <v>0.18389563441434445</v>
      </c>
      <c r="EC199" s="29"/>
      <c r="ED199" s="29"/>
      <c r="EE199" s="29">
        <f t="shared" si="320"/>
        <v>0.46703526583305033</v>
      </c>
      <c r="EF199" s="29">
        <f t="shared" si="321"/>
        <v>0.26040054646587213</v>
      </c>
      <c r="EG199" s="29">
        <f t="shared" si="322"/>
        <v>-0.77439286131325802</v>
      </c>
      <c r="EH199" s="29">
        <f t="shared" si="323"/>
        <v>4.9539623376663862</v>
      </c>
      <c r="EI199" s="29" t="e">
        <f>125.9*1000/8.3144+(#REF!*10^9-10^5)*6.5*(10^-6)/8.3144</f>
        <v>#REF!</v>
      </c>
      <c r="EJ199" s="29">
        <f t="shared" si="324"/>
        <v>10.838954016358764</v>
      </c>
      <c r="EK199" s="29" t="e">
        <f t="shared" si="325"/>
        <v>#REF!</v>
      </c>
      <c r="EL199" s="29" t="e">
        <f>#REF!</f>
        <v>#REF!</v>
      </c>
      <c r="EM199" s="29" t="e">
        <f>1/(0.000407-0.0000329*#REF!+0.00001202*P199+0.000056662*EA199-0.000306214*BT199-0.0006176*BW199+0.00018946*BT199/(BT199+BR199)+0.00025746*DJ199)</f>
        <v>#REF!</v>
      </c>
      <c r="EN199" s="29"/>
      <c r="EO199" s="29" t="e">
        <f t="shared" si="326"/>
        <v>#REF!</v>
      </c>
      <c r="EP199" s="29" t="e">
        <f>#REF!</f>
        <v>#REF!</v>
      </c>
      <c r="EQ199" s="31" t="e">
        <f t="shared" si="327"/>
        <v>#REF!</v>
      </c>
      <c r="ER199" s="31" t="e">
        <f>2064.1+31.52*DF199-12.28*DM199-289.6*DQ199+1.544*LN(DQ199)-177.24*(DF199-0.17145)^2-371.87*(DF199-0.17145)*(DM199-0.07365)+0.321067*#REF!-343.43*LN(#REF!)</f>
        <v>#REF!</v>
      </c>
      <c r="ES199" s="31" t="e">
        <f t="shared" si="328"/>
        <v>#REF!</v>
      </c>
      <c r="ET199" s="31">
        <f t="shared" si="329"/>
        <v>0.30408302972042484</v>
      </c>
      <c r="EU199" s="31" t="e">
        <f>(5573.8+587.9*#REF!-61*#REF!^2)/(5.3-0.633*LN(ET199)-3.97*EF199+0.06*EG199+24.7*BU199^2+0.081*P199+0.156*#REF!)</f>
        <v>#REF!</v>
      </c>
    </row>
    <row r="200" spans="4:151">
      <c r="D200">
        <v>47.2</v>
      </c>
      <c r="E200">
        <v>4.76</v>
      </c>
      <c r="F200">
        <v>14.3</v>
      </c>
      <c r="G200">
        <v>15</v>
      </c>
      <c r="H200">
        <v>0.15</v>
      </c>
      <c r="I200">
        <v>4.8</v>
      </c>
      <c r="J200">
        <v>6.61</v>
      </c>
      <c r="K200">
        <v>3.65</v>
      </c>
      <c r="L200">
        <v>1.05</v>
      </c>
      <c r="M200" s="30">
        <v>0</v>
      </c>
      <c r="N200">
        <v>0</v>
      </c>
      <c r="O200">
        <v>0.81</v>
      </c>
      <c r="P200">
        <v>0</v>
      </c>
      <c r="S200">
        <v>51.76</v>
      </c>
      <c r="T200">
        <v>0.09</v>
      </c>
      <c r="U200">
        <v>0.86</v>
      </c>
      <c r="V200">
        <v>26.72</v>
      </c>
      <c r="W200">
        <v>0.67</v>
      </c>
      <c r="X200">
        <v>19.27</v>
      </c>
      <c r="Y200">
        <v>1.1200000000000001</v>
      </c>
      <c r="Z200">
        <v>0.01</v>
      </c>
      <c r="AA200">
        <v>0.01</v>
      </c>
      <c r="AB200" s="30">
        <v>0</v>
      </c>
      <c r="AC200">
        <v>0.01</v>
      </c>
      <c r="AD200" s="30">
        <v>0</v>
      </c>
      <c r="AF200" s="29">
        <f t="shared" si="225"/>
        <v>0.31049980779951869</v>
      </c>
      <c r="AG200" s="29">
        <f t="shared" si="226"/>
        <v>0.13321581233540591</v>
      </c>
      <c r="AH200" s="7" t="str">
        <f t="shared" si="227"/>
        <v/>
      </c>
      <c r="AI200" s="29" t="str">
        <f t="shared" si="228"/>
        <v/>
      </c>
      <c r="AJ200" s="40" t="e">
        <f t="shared" si="229"/>
        <v>#REF!</v>
      </c>
      <c r="AK200" s="41">
        <f t="shared" ca="1" si="230"/>
        <v>1080.5498289927054</v>
      </c>
      <c r="AL200" s="40">
        <f t="shared" ca="1" si="231"/>
        <v>1151.7546543420317</v>
      </c>
      <c r="AM200" s="94">
        <f t="shared" ca="1" si="232"/>
        <v>1080.5498289927054</v>
      </c>
      <c r="AN200" s="94">
        <f t="shared" ca="1" si="233"/>
        <v>0.40295100288176472</v>
      </c>
      <c r="AO200" s="90">
        <f t="shared" si="234"/>
        <v>0.23680999999999988</v>
      </c>
      <c r="AP200" s="90">
        <f t="shared" si="235"/>
        <v>0.10210489510489511</v>
      </c>
      <c r="AQ200" s="29"/>
      <c r="AR200" s="40" t="e">
        <f t="shared" si="236"/>
        <v>#REF!</v>
      </c>
      <c r="AS200" s="40">
        <f t="shared" ca="1" si="237"/>
        <v>0.40295100288176472</v>
      </c>
      <c r="AT200" s="40">
        <f t="shared" ca="1" si="238"/>
        <v>-0.43179025931337733</v>
      </c>
      <c r="AU200" s="64"/>
      <c r="AV200" s="126">
        <f t="shared" si="239"/>
        <v>0.4437156201349246</v>
      </c>
      <c r="AW200" s="29"/>
      <c r="AX200" s="29">
        <f t="shared" si="240"/>
        <v>0.77773745178485842</v>
      </c>
      <c r="AY200" s="29">
        <f t="shared" si="241"/>
        <v>1.752783576896312</v>
      </c>
      <c r="AZ200" s="29">
        <f t="shared" si="242"/>
        <v>36.323181797154817</v>
      </c>
      <c r="BA200" s="29">
        <f t="shared" si="243"/>
        <v>56.247356153493996</v>
      </c>
      <c r="BB200" s="29">
        <f t="shared" si="244"/>
        <v>0.78556295072090387</v>
      </c>
      <c r="BC200" s="29">
        <f t="shared" si="245"/>
        <v>5.9590279273098741E-2</v>
      </c>
      <c r="BD200" s="29">
        <f t="shared" si="246"/>
        <v>0.28049940663587059</v>
      </c>
      <c r="BE200" s="29">
        <f t="shared" si="247"/>
        <v>0.20877872795296631</v>
      </c>
      <c r="BF200" s="29">
        <f t="shared" si="248"/>
        <v>2.1145374449339205E-3</v>
      </c>
      <c r="BG200" s="29">
        <f t="shared" si="249"/>
        <v>0.11909369696608806</v>
      </c>
      <c r="BH200" s="29">
        <f t="shared" si="250"/>
        <v>0.11787279724095626</v>
      </c>
      <c r="BI200" s="29">
        <f t="shared" si="251"/>
        <v>0.11778201936465474</v>
      </c>
      <c r="BJ200" s="29">
        <f t="shared" si="252"/>
        <v>2.2293940294704658E-2</v>
      </c>
      <c r="BK200" s="29">
        <f t="shared" si="253"/>
        <v>0</v>
      </c>
      <c r="BL200" s="29">
        <f t="shared" si="254"/>
        <v>0</v>
      </c>
      <c r="BM200" s="29">
        <f t="shared" si="255"/>
        <v>1.141351444655023E-2</v>
      </c>
      <c r="BN200" s="29">
        <f t="shared" si="256"/>
        <v>1.7250018703407275</v>
      </c>
      <c r="BO200" s="29">
        <f t="shared" si="257"/>
        <v>0.45539831824398957</v>
      </c>
      <c r="BP200" s="29">
        <f t="shared" si="258"/>
        <v>3.4545051978018028E-2</v>
      </c>
      <c r="BQ200" s="29">
        <f t="shared" si="259"/>
        <v>0.16260817536416092</v>
      </c>
      <c r="BR200" s="29">
        <f t="shared" si="260"/>
        <v>0.12103101541085734</v>
      </c>
      <c r="BS200" s="29">
        <f t="shared" si="261"/>
        <v>1.2258174795580082E-3</v>
      </c>
      <c r="BT200" s="29">
        <f t="shared" si="262"/>
        <v>6.9039749471439302E-2</v>
      </c>
      <c r="BU200" s="29">
        <f t="shared" si="263"/>
        <v>6.8331982282241618E-2</v>
      </c>
      <c r="BV200" s="29">
        <f t="shared" si="264"/>
        <v>6.8279357483473385E-2</v>
      </c>
      <c r="BW200" s="29">
        <f t="shared" si="265"/>
        <v>1.2924009346320936E-2</v>
      </c>
      <c r="BX200" s="29">
        <f t="shared" si="266"/>
        <v>0</v>
      </c>
      <c r="BY200" s="29">
        <f t="shared" si="267"/>
        <v>0</v>
      </c>
      <c r="BZ200" s="29">
        <f t="shared" si="268"/>
        <v>6.6165229399408124E-3</v>
      </c>
      <c r="CA200" s="29">
        <f t="shared" si="269"/>
        <v>1</v>
      </c>
      <c r="CB200" s="29">
        <f t="shared" si="270"/>
        <v>0.86145632053631316</v>
      </c>
      <c r="CC200" s="29">
        <f t="shared" si="271"/>
        <v>1.1267069610459847E-3</v>
      </c>
      <c r="CD200" s="29">
        <f t="shared" si="272"/>
        <v>8.4345975421975077E-3</v>
      </c>
      <c r="CE200" s="29">
        <f t="shared" si="273"/>
        <v>0.37190450739355063</v>
      </c>
      <c r="CF200" s="29">
        <f t="shared" si="274"/>
        <v>9.4449339207048465E-3</v>
      </c>
      <c r="CG200" s="29">
        <f t="shared" si="275"/>
        <v>0.4781115709451077</v>
      </c>
      <c r="CH200" s="29">
        <f t="shared" si="276"/>
        <v>1.9972395296500911E-2</v>
      </c>
      <c r="CI200" s="29">
        <f t="shared" si="277"/>
        <v>1.6134523200637637E-4</v>
      </c>
      <c r="CJ200" s="29">
        <f t="shared" si="278"/>
        <v>1.0616162045097456E-4</v>
      </c>
      <c r="CK200" s="29">
        <f t="shared" si="279"/>
        <v>0</v>
      </c>
      <c r="CL200" s="29">
        <f t="shared" si="280"/>
        <v>6.5790252779309236E-5</v>
      </c>
      <c r="CM200" s="29">
        <f t="shared" si="281"/>
        <v>1.7507843297006573</v>
      </c>
      <c r="CN200" s="29"/>
      <c r="CO200" s="29">
        <f t="shared" si="282"/>
        <v>0.5435182636389021</v>
      </c>
      <c r="CP200" s="29"/>
      <c r="CQ200" s="29">
        <f t="shared" si="283"/>
        <v>1.7229126410726263</v>
      </c>
      <c r="CR200" s="29">
        <f t="shared" si="284"/>
        <v>2.2534139220919693E-3</v>
      </c>
      <c r="CS200" s="29">
        <f t="shared" si="285"/>
        <v>2.5303792626592523E-2</v>
      </c>
      <c r="CT200" s="29">
        <f t="shared" si="286"/>
        <v>0.37190450739355063</v>
      </c>
      <c r="CU200" s="29">
        <f t="shared" si="287"/>
        <v>9.4449339207048465E-3</v>
      </c>
      <c r="CV200" s="29">
        <f t="shared" si="288"/>
        <v>0.4781115709451077</v>
      </c>
      <c r="CW200" s="29">
        <f t="shared" si="289"/>
        <v>1.9972395296500911E-2</v>
      </c>
      <c r="CX200" s="29">
        <f t="shared" si="290"/>
        <v>1.6134523200637637E-4</v>
      </c>
      <c r="CY200" s="29">
        <f t="shared" si="291"/>
        <v>1.0616162045097456E-4</v>
      </c>
      <c r="CZ200" s="29">
        <f t="shared" si="292"/>
        <v>0</v>
      </c>
      <c r="DA200" s="29">
        <f t="shared" si="293"/>
        <v>1.9737075833792771E-4</v>
      </c>
      <c r="DB200" s="29">
        <f t="shared" si="294"/>
        <v>2.6303681327879702</v>
      </c>
      <c r="DC200" s="29">
        <f t="shared" si="295"/>
        <v>2.2810495326524891</v>
      </c>
      <c r="DD200" s="29">
        <f t="shared" si="296"/>
        <v>1.96502453735989</v>
      </c>
      <c r="DE200" s="29">
        <f t="shared" si="297"/>
        <v>2.5700743869302494E-3</v>
      </c>
      <c r="DF200" s="29">
        <f t="shared" si="298"/>
        <v>3.8479469563482915E-2</v>
      </c>
      <c r="DG200" s="29">
        <f t="shared" si="299"/>
        <v>1.9675946117468204</v>
      </c>
      <c r="DH200" s="29">
        <f t="shared" si="300"/>
        <v>3.4975462640109978E-2</v>
      </c>
      <c r="DI200" s="29">
        <f t="shared" si="301"/>
        <v>3.5040069233729376E-3</v>
      </c>
      <c r="DJ200" s="29">
        <f t="shared" si="302"/>
        <v>0.84833260278141287</v>
      </c>
      <c r="DK200" s="29">
        <f t="shared" si="303"/>
        <v>2.1544362105757432E-2</v>
      </c>
      <c r="DL200" s="29">
        <f t="shared" si="304"/>
        <v>1.0905961754600852</v>
      </c>
      <c r="DM200" s="29">
        <f t="shared" si="305"/>
        <v>4.5558022957034178E-2</v>
      </c>
      <c r="DN200" s="29">
        <f t="shared" si="306"/>
        <v>7.360729321277045E-4</v>
      </c>
      <c r="DO200" s="29">
        <f t="shared" si="307"/>
        <v>4.8431982943065289E-4</v>
      </c>
      <c r="DP200" s="29">
        <f t="shared" si="308"/>
        <v>0</v>
      </c>
      <c r="DQ200" s="29">
        <f t="shared" si="309"/>
        <v>3.001416507106649E-4</v>
      </c>
      <c r="DR200" s="31">
        <f t="shared" si="310"/>
        <v>4.0136257790268619</v>
      </c>
      <c r="DS200" s="29"/>
      <c r="DT200" s="29">
        <f t="shared" si="311"/>
        <v>7.360729321277045E-4</v>
      </c>
      <c r="DU200" s="29">
        <f t="shared" si="312"/>
        <v>2.5700743869302494E-3</v>
      </c>
      <c r="DV200" s="29">
        <f t="shared" si="313"/>
        <v>3.001416507106649E-4</v>
      </c>
      <c r="DW200" s="31">
        <f t="shared" si="314"/>
        <v>2.4677923405345683E-3</v>
      </c>
      <c r="DX200" s="29">
        <f t="shared" si="315"/>
        <v>4.5558022957034178E-2</v>
      </c>
      <c r="DY200" s="29">
        <f t="shared" si="316"/>
        <v>0.95493862533137819</v>
      </c>
      <c r="DZ200" s="29">
        <f t="shared" si="317"/>
        <v>1.0065707295987156</v>
      </c>
      <c r="EA200" s="29">
        <f t="shared" si="318"/>
        <v>4.8349179653808187</v>
      </c>
      <c r="EB200" s="29">
        <f t="shared" si="319"/>
        <v>6.8905377320759048E-2</v>
      </c>
      <c r="EC200" s="29"/>
      <c r="ED200" s="29"/>
      <c r="EE200" s="29">
        <f t="shared" si="320"/>
        <v>0.45539831824398957</v>
      </c>
      <c r="EF200" s="29">
        <f t="shared" si="321"/>
        <v>0.25962856464409628</v>
      </c>
      <c r="EG200" s="29">
        <f t="shared" si="322"/>
        <v>-0.86721203892677723</v>
      </c>
      <c r="EH200" s="29">
        <f t="shared" si="323"/>
        <v>4.612411516720182</v>
      </c>
      <c r="EI200" s="29" t="e">
        <f>125.9*1000/8.3144+(#REF!*10^9-10^5)*6.5*(10^-6)/8.3144</f>
        <v>#REF!</v>
      </c>
      <c r="EJ200" s="29">
        <f t="shared" si="324"/>
        <v>10.782961394702998</v>
      </c>
      <c r="EK200" s="29" t="e">
        <f t="shared" si="325"/>
        <v>#REF!</v>
      </c>
      <c r="EL200" s="29" t="e">
        <f>#REF!</f>
        <v>#REF!</v>
      </c>
      <c r="EM200" s="29" t="e">
        <f>1/(0.000407-0.0000329*#REF!+0.00001202*P200+0.000056662*EA200-0.000306214*BT200-0.0006176*BW200+0.00018946*BT200/(BT200+BR200)+0.00025746*DJ200)</f>
        <v>#REF!</v>
      </c>
      <c r="EN200" s="29"/>
      <c r="EO200" s="29" t="e">
        <f t="shared" si="326"/>
        <v>#REF!</v>
      </c>
      <c r="EP200" s="29" t="e">
        <f>#REF!</f>
        <v>#REF!</v>
      </c>
      <c r="EQ200" s="31" t="e">
        <f t="shared" si="327"/>
        <v>#REF!</v>
      </c>
      <c r="ER200" s="31" t="e">
        <f>2064.1+31.52*DF200-12.28*DM200-289.6*DQ200+1.544*LN(DQ200)-177.24*(DF200-0.17145)^2-371.87*(DF200-0.17145)*(DM200-0.07365)+0.321067*#REF!-343.43*LN(#REF!)</f>
        <v>#REF!</v>
      </c>
      <c r="ES200" s="31" t="e">
        <f t="shared" si="328"/>
        <v>#REF!</v>
      </c>
      <c r="ET200" s="31">
        <f t="shared" si="329"/>
        <v>0.36323181797154819</v>
      </c>
      <c r="EU200" s="31" t="e">
        <f>(5573.8+587.9*#REF!-61*#REF!^2)/(5.3-0.633*LN(ET200)-3.97*EF200+0.06*EG200+24.7*BU200^2+0.081*P200+0.156*#REF!)</f>
        <v>#REF!</v>
      </c>
    </row>
    <row r="201" spans="4:151">
      <c r="D201">
        <v>42.66</v>
      </c>
      <c r="E201">
        <v>0.66</v>
      </c>
      <c r="F201">
        <v>9.36</v>
      </c>
      <c r="G201">
        <v>20.48</v>
      </c>
      <c r="H201">
        <v>0.28000000000000003</v>
      </c>
      <c r="I201">
        <v>13.96</v>
      </c>
      <c r="J201">
        <v>11.13</v>
      </c>
      <c r="K201">
        <v>0.11</v>
      </c>
      <c r="L201">
        <v>0.04</v>
      </c>
      <c r="M201" s="30">
        <v>0</v>
      </c>
      <c r="N201">
        <v>0.33</v>
      </c>
      <c r="O201">
        <v>0</v>
      </c>
      <c r="P201">
        <v>0</v>
      </c>
      <c r="S201">
        <v>51.76</v>
      </c>
      <c r="T201">
        <v>0.09</v>
      </c>
      <c r="U201">
        <v>0.86</v>
      </c>
      <c r="V201">
        <v>26.72</v>
      </c>
      <c r="W201">
        <v>0.67</v>
      </c>
      <c r="X201">
        <v>19.27</v>
      </c>
      <c r="Y201">
        <v>1.1200000000000001</v>
      </c>
      <c r="Z201">
        <v>0.01</v>
      </c>
      <c r="AA201">
        <v>0.01</v>
      </c>
      <c r="AB201" s="30">
        <v>0</v>
      </c>
      <c r="AC201">
        <v>0.01</v>
      </c>
      <c r="AD201" s="30">
        <v>0</v>
      </c>
      <c r="AF201" s="29">
        <f t="shared" si="225"/>
        <v>0.32856406112867331</v>
      </c>
      <c r="AG201" s="29">
        <f t="shared" si="226"/>
        <v>0.6166065408433038</v>
      </c>
      <c r="AH201" s="7" t="str">
        <f t="shared" si="227"/>
        <v/>
      </c>
      <c r="AI201" s="29" t="str">
        <f t="shared" si="228"/>
        <v/>
      </c>
      <c r="AJ201" s="40" t="e">
        <f t="shared" si="229"/>
        <v>#REF!</v>
      </c>
      <c r="AK201" s="41">
        <f t="shared" ca="1" si="230"/>
        <v>1173.5632897565783</v>
      </c>
      <c r="AL201" s="40">
        <f t="shared" ca="1" si="231"/>
        <v>1435.0143682079859</v>
      </c>
      <c r="AM201" s="94">
        <f t="shared" ca="1" si="232"/>
        <v>1173.5632897565783</v>
      </c>
      <c r="AN201" s="94">
        <f t="shared" ca="1" si="233"/>
        <v>0.8933514192115648</v>
      </c>
      <c r="AO201" s="90">
        <f t="shared" si="234"/>
        <v>0.67975766666666682</v>
      </c>
      <c r="AP201" s="90">
        <f t="shared" si="235"/>
        <v>0.20307136752136756</v>
      </c>
      <c r="AQ201" s="29"/>
      <c r="AR201" s="40" t="e">
        <f t="shared" si="236"/>
        <v>#REF!</v>
      </c>
      <c r="AS201" s="40">
        <f t="shared" ca="1" si="237"/>
        <v>0.8933514192115648</v>
      </c>
      <c r="AT201" s="40">
        <f t="shared" ca="1" si="238"/>
        <v>-0.28167181530595614</v>
      </c>
      <c r="AU201" s="64"/>
      <c r="AV201" s="126">
        <f t="shared" si="239"/>
        <v>0.94517060197197711</v>
      </c>
      <c r="AW201" s="29"/>
      <c r="AX201" s="29">
        <f t="shared" si="240"/>
        <v>0.77773745178485842</v>
      </c>
      <c r="AY201" s="29">
        <f t="shared" si="241"/>
        <v>0.82285404366387305</v>
      </c>
      <c r="AZ201" s="29">
        <f t="shared" si="242"/>
        <v>54.855082995133451</v>
      </c>
      <c r="BA201" s="29">
        <f t="shared" si="243"/>
        <v>56.247356153493996</v>
      </c>
      <c r="BB201" s="29">
        <f t="shared" si="244"/>
        <v>0.71000244656257949</v>
      </c>
      <c r="BC201" s="29">
        <f t="shared" si="245"/>
        <v>8.2625177143372218E-3</v>
      </c>
      <c r="BD201" s="29">
        <f t="shared" si="246"/>
        <v>0.18359961161620619</v>
      </c>
      <c r="BE201" s="29">
        <f t="shared" si="247"/>
        <v>0.28505255656511669</v>
      </c>
      <c r="BF201" s="29">
        <f t="shared" si="248"/>
        <v>3.9471365638766524E-3</v>
      </c>
      <c r="BG201" s="29">
        <f t="shared" si="249"/>
        <v>0.34636416867637282</v>
      </c>
      <c r="BH201" s="29">
        <f t="shared" si="250"/>
        <v>0.1984756782589778</v>
      </c>
      <c r="BI201" s="29">
        <f t="shared" si="251"/>
        <v>3.5495951041402797E-3</v>
      </c>
      <c r="BJ201" s="29">
        <f t="shared" si="252"/>
        <v>8.492929636077965E-4</v>
      </c>
      <c r="BK201" s="29">
        <f t="shared" si="253"/>
        <v>0</v>
      </c>
      <c r="BL201" s="29">
        <f t="shared" si="254"/>
        <v>4.3421566834344096E-3</v>
      </c>
      <c r="BM201" s="29">
        <f t="shared" si="255"/>
        <v>0</v>
      </c>
      <c r="BN201" s="29">
        <f t="shared" si="256"/>
        <v>1.7444451607086491</v>
      </c>
      <c r="BO201" s="29">
        <f t="shared" si="257"/>
        <v>0.40700760479862486</v>
      </c>
      <c r="BP201" s="29">
        <f t="shared" si="258"/>
        <v>4.7364731780853032E-3</v>
      </c>
      <c r="BQ201" s="29">
        <f t="shared" si="259"/>
        <v>0.10524814178831635</v>
      </c>
      <c r="BR201" s="29">
        <f t="shared" si="260"/>
        <v>0.16340585705160218</v>
      </c>
      <c r="BS201" s="29">
        <f t="shared" si="261"/>
        <v>2.2626888209390313E-3</v>
      </c>
      <c r="BT201" s="29">
        <f t="shared" si="262"/>
        <v>0.19855262663325496</v>
      </c>
      <c r="BU201" s="29">
        <f t="shared" si="263"/>
        <v>0.11377581980183926</v>
      </c>
      <c r="BV201" s="29">
        <f t="shared" si="264"/>
        <v>2.0347989057439451E-3</v>
      </c>
      <c r="BW201" s="29">
        <f t="shared" si="265"/>
        <v>4.8685563910922069E-4</v>
      </c>
      <c r="BX201" s="29">
        <f t="shared" si="266"/>
        <v>0</v>
      </c>
      <c r="BY201" s="29">
        <f t="shared" si="267"/>
        <v>2.4891333824850577E-3</v>
      </c>
      <c r="BZ201" s="29">
        <f t="shared" si="268"/>
        <v>0</v>
      </c>
      <c r="CA201" s="29">
        <f t="shared" si="269"/>
        <v>1.0000000000000002</v>
      </c>
      <c r="CB201" s="29">
        <f t="shared" si="270"/>
        <v>0.86145632053631316</v>
      </c>
      <c r="CC201" s="29">
        <f t="shared" si="271"/>
        <v>1.1267069610459847E-3</v>
      </c>
      <c r="CD201" s="29">
        <f t="shared" si="272"/>
        <v>8.4345975421975077E-3</v>
      </c>
      <c r="CE201" s="29">
        <f t="shared" si="273"/>
        <v>0.37190450739355063</v>
      </c>
      <c r="CF201" s="29">
        <f t="shared" si="274"/>
        <v>9.4449339207048465E-3</v>
      </c>
      <c r="CG201" s="29">
        <f t="shared" si="275"/>
        <v>0.4781115709451077</v>
      </c>
      <c r="CH201" s="29">
        <f t="shared" si="276"/>
        <v>1.9972395296500911E-2</v>
      </c>
      <c r="CI201" s="29">
        <f t="shared" si="277"/>
        <v>1.6134523200637637E-4</v>
      </c>
      <c r="CJ201" s="29">
        <f t="shared" si="278"/>
        <v>1.0616162045097456E-4</v>
      </c>
      <c r="CK201" s="29">
        <f t="shared" si="279"/>
        <v>0</v>
      </c>
      <c r="CL201" s="29">
        <f t="shared" si="280"/>
        <v>6.5790252779309236E-5</v>
      </c>
      <c r="CM201" s="29">
        <f t="shared" si="281"/>
        <v>1.7507843297006573</v>
      </c>
      <c r="CN201" s="29"/>
      <c r="CO201" s="29">
        <f t="shared" si="282"/>
        <v>0.5435182636389021</v>
      </c>
      <c r="CP201" s="29"/>
      <c r="CQ201" s="29">
        <f t="shared" si="283"/>
        <v>1.7229126410726263</v>
      </c>
      <c r="CR201" s="29">
        <f t="shared" si="284"/>
        <v>2.2534139220919693E-3</v>
      </c>
      <c r="CS201" s="29">
        <f t="shared" si="285"/>
        <v>2.5303792626592523E-2</v>
      </c>
      <c r="CT201" s="29">
        <f t="shared" si="286"/>
        <v>0.37190450739355063</v>
      </c>
      <c r="CU201" s="29">
        <f t="shared" si="287"/>
        <v>9.4449339207048465E-3</v>
      </c>
      <c r="CV201" s="29">
        <f t="shared" si="288"/>
        <v>0.4781115709451077</v>
      </c>
      <c r="CW201" s="29">
        <f t="shared" si="289"/>
        <v>1.9972395296500911E-2</v>
      </c>
      <c r="CX201" s="29">
        <f t="shared" si="290"/>
        <v>1.6134523200637637E-4</v>
      </c>
      <c r="CY201" s="29">
        <f t="shared" si="291"/>
        <v>1.0616162045097456E-4</v>
      </c>
      <c r="CZ201" s="29">
        <f t="shared" si="292"/>
        <v>0</v>
      </c>
      <c r="DA201" s="29">
        <f t="shared" si="293"/>
        <v>1.9737075833792771E-4</v>
      </c>
      <c r="DB201" s="29">
        <f t="shared" si="294"/>
        <v>2.6303681327879702</v>
      </c>
      <c r="DC201" s="29">
        <f t="shared" si="295"/>
        <v>2.2810495326524891</v>
      </c>
      <c r="DD201" s="29">
        <f t="shared" si="296"/>
        <v>1.96502453735989</v>
      </c>
      <c r="DE201" s="29">
        <f t="shared" si="297"/>
        <v>2.5700743869302494E-3</v>
      </c>
      <c r="DF201" s="29">
        <f t="shared" si="298"/>
        <v>3.8479469563482915E-2</v>
      </c>
      <c r="DG201" s="29">
        <f t="shared" si="299"/>
        <v>1.9675946117468204</v>
      </c>
      <c r="DH201" s="29">
        <f t="shared" si="300"/>
        <v>3.4975462640109978E-2</v>
      </c>
      <c r="DI201" s="29">
        <f t="shared" si="301"/>
        <v>3.5040069233729376E-3</v>
      </c>
      <c r="DJ201" s="29">
        <f t="shared" si="302"/>
        <v>0.84833260278141287</v>
      </c>
      <c r="DK201" s="29">
        <f t="shared" si="303"/>
        <v>2.1544362105757432E-2</v>
      </c>
      <c r="DL201" s="29">
        <f t="shared" si="304"/>
        <v>1.0905961754600852</v>
      </c>
      <c r="DM201" s="29">
        <f t="shared" si="305"/>
        <v>4.5558022957034178E-2</v>
      </c>
      <c r="DN201" s="29">
        <f t="shared" si="306"/>
        <v>7.360729321277045E-4</v>
      </c>
      <c r="DO201" s="29">
        <f t="shared" si="307"/>
        <v>4.8431982943065289E-4</v>
      </c>
      <c r="DP201" s="29">
        <f t="shared" si="308"/>
        <v>0</v>
      </c>
      <c r="DQ201" s="29">
        <f t="shared" si="309"/>
        <v>3.001416507106649E-4</v>
      </c>
      <c r="DR201" s="31">
        <f t="shared" si="310"/>
        <v>4.0136257790268619</v>
      </c>
      <c r="DS201" s="29"/>
      <c r="DT201" s="29">
        <f t="shared" si="311"/>
        <v>7.360729321277045E-4</v>
      </c>
      <c r="DU201" s="29">
        <f t="shared" si="312"/>
        <v>2.5700743869302494E-3</v>
      </c>
      <c r="DV201" s="29">
        <f t="shared" si="313"/>
        <v>3.001416507106649E-4</v>
      </c>
      <c r="DW201" s="31">
        <f t="shared" si="314"/>
        <v>2.4677923405345683E-3</v>
      </c>
      <c r="DX201" s="29">
        <f t="shared" si="315"/>
        <v>4.5558022957034178E-2</v>
      </c>
      <c r="DY201" s="29">
        <f t="shared" si="316"/>
        <v>0.95493862533137819</v>
      </c>
      <c r="DZ201" s="29">
        <f t="shared" si="317"/>
        <v>1.0065707295987156</v>
      </c>
      <c r="EA201" s="29">
        <f t="shared" si="318"/>
        <v>3.7717265683662058</v>
      </c>
      <c r="EB201" s="29">
        <f t="shared" si="319"/>
        <v>0.40735499412026271</v>
      </c>
      <c r="EC201" s="29"/>
      <c r="ED201" s="29"/>
      <c r="EE201" s="29">
        <f t="shared" si="320"/>
        <v>0.40700760479862486</v>
      </c>
      <c r="EF201" s="29">
        <f t="shared" si="321"/>
        <v>0.47799699230763548</v>
      </c>
      <c r="EG201" s="29">
        <f t="shared" si="322"/>
        <v>-0.42246506459525507</v>
      </c>
      <c r="EH201" s="29">
        <f t="shared" si="323"/>
        <v>1.951105264331441</v>
      </c>
      <c r="EI201" s="29" t="e">
        <f>125.9*1000/8.3144+(#REF!*10^9-10^5)*6.5*(10^-6)/8.3144</f>
        <v>#REF!</v>
      </c>
      <c r="EJ201" s="29">
        <f t="shared" si="324"/>
        <v>9.8382096534978913</v>
      </c>
      <c r="EK201" s="29" t="e">
        <f t="shared" si="325"/>
        <v>#REF!</v>
      </c>
      <c r="EL201" s="29" t="e">
        <f>#REF!</f>
        <v>#REF!</v>
      </c>
      <c r="EM201" s="29" t="e">
        <f>1/(0.000407-0.0000329*#REF!+0.00001202*P201+0.000056662*EA201-0.000306214*BT201-0.0006176*BW201+0.00018946*BT201/(BT201+BR201)+0.00025746*DJ201)</f>
        <v>#REF!</v>
      </c>
      <c r="EN201" s="29"/>
      <c r="EO201" s="29" t="e">
        <f t="shared" si="326"/>
        <v>#REF!</v>
      </c>
      <c r="EP201" s="29" t="e">
        <f>#REF!</f>
        <v>#REF!</v>
      </c>
      <c r="EQ201" s="31" t="e">
        <f t="shared" si="327"/>
        <v>#REF!</v>
      </c>
      <c r="ER201" s="31" t="e">
        <f>2064.1+31.52*DF201-12.28*DM201-289.6*DQ201+1.544*LN(DQ201)-177.24*(DF201-0.17145)^2-371.87*(DF201-0.17145)*(DM201-0.07365)+0.321067*#REF!-343.43*LN(#REF!)</f>
        <v>#REF!</v>
      </c>
      <c r="ES201" s="31" t="e">
        <f t="shared" si="328"/>
        <v>#REF!</v>
      </c>
      <c r="ET201" s="31">
        <f t="shared" si="329"/>
        <v>0.54855082995133453</v>
      </c>
      <c r="EU201" s="31" t="e">
        <f>(5573.8+587.9*#REF!-61*#REF!^2)/(5.3-0.633*LN(ET201)-3.97*EF201+0.06*EG201+24.7*BU201^2+0.081*P201+0.156*#REF!)</f>
        <v>#REF!</v>
      </c>
    </row>
    <row r="202" spans="4:151">
      <c r="D202">
        <v>48.64</v>
      </c>
      <c r="E202">
        <v>1.1599999999999999</v>
      </c>
      <c r="F202">
        <v>14.32</v>
      </c>
      <c r="G202">
        <v>9.19</v>
      </c>
      <c r="H202">
        <v>0</v>
      </c>
      <c r="I202">
        <v>13.49</v>
      </c>
      <c r="J202">
        <v>10.19</v>
      </c>
      <c r="K202">
        <v>2.65</v>
      </c>
      <c r="L202">
        <v>0.21</v>
      </c>
      <c r="M202" s="30">
        <v>0</v>
      </c>
      <c r="N202">
        <v>0.15</v>
      </c>
      <c r="O202">
        <v>0</v>
      </c>
      <c r="P202">
        <v>0</v>
      </c>
      <c r="S202">
        <v>51.76</v>
      </c>
      <c r="T202">
        <v>0.09</v>
      </c>
      <c r="U202">
        <v>0.86</v>
      </c>
      <c r="V202">
        <v>26.72</v>
      </c>
      <c r="W202">
        <v>0.67</v>
      </c>
      <c r="X202">
        <v>19.27</v>
      </c>
      <c r="Y202">
        <v>1.1200000000000001</v>
      </c>
      <c r="Z202">
        <v>0.01</v>
      </c>
      <c r="AA202">
        <v>0.01</v>
      </c>
      <c r="AB202" s="30">
        <v>0</v>
      </c>
      <c r="AC202">
        <v>0.01</v>
      </c>
      <c r="AD202" s="30">
        <v>0</v>
      </c>
      <c r="AF202" s="29">
        <f t="shared" si="225"/>
        <v>0.31637084027457596</v>
      </c>
      <c r="AG202" s="29">
        <f t="shared" si="226"/>
        <v>1.7190357550804751</v>
      </c>
      <c r="AH202" s="7" t="str">
        <f t="shared" si="227"/>
        <v/>
      </c>
      <c r="AI202" s="29" t="str">
        <f t="shared" si="228"/>
        <v/>
      </c>
      <c r="AJ202" s="40" t="e">
        <f t="shared" si="229"/>
        <v>#REF!</v>
      </c>
      <c r="AK202" s="41">
        <f t="shared" ca="1" si="230"/>
        <v>1074.0915606227891</v>
      </c>
      <c r="AL202" s="40">
        <f t="shared" ca="1" si="231"/>
        <v>1340.6820419308949</v>
      </c>
      <c r="AM202" s="94">
        <f t="shared" ca="1" si="232"/>
        <v>1074.0915606227891</v>
      </c>
      <c r="AN202" s="94">
        <f t="shared" ca="1" si="233"/>
        <v>0.63318740646165483</v>
      </c>
      <c r="AO202" s="90">
        <f t="shared" si="234"/>
        <v>0.78396404469273739</v>
      </c>
      <c r="AP202" s="90">
        <f t="shared" si="235"/>
        <v>0.10183770949720672</v>
      </c>
      <c r="AQ202" s="29"/>
      <c r="AR202" s="40" t="e">
        <f t="shared" si="236"/>
        <v>#REF!</v>
      </c>
      <c r="AS202" s="40">
        <f t="shared" ca="1" si="237"/>
        <v>0.63318740646165483</v>
      </c>
      <c r="AT202" s="40">
        <f t="shared" ca="1" si="238"/>
        <v>-0.43324033819128333</v>
      </c>
      <c r="AU202" s="64"/>
      <c r="AV202" s="126">
        <f t="shared" si="239"/>
        <v>2.0354065953550511</v>
      </c>
      <c r="AW202" s="29"/>
      <c r="AX202" s="29">
        <f t="shared" si="240"/>
        <v>0.77773745178485842</v>
      </c>
      <c r="AY202" s="29">
        <f t="shared" si="241"/>
        <v>0.38210422112206627</v>
      </c>
      <c r="AZ202" s="29">
        <f t="shared" si="242"/>
        <v>72.350257490606722</v>
      </c>
      <c r="BA202" s="29">
        <f t="shared" si="243"/>
        <v>56.247356153493996</v>
      </c>
      <c r="BB202" s="29">
        <f t="shared" si="244"/>
        <v>0.80952927803103314</v>
      </c>
      <c r="BC202" s="29">
        <f t="shared" si="245"/>
        <v>1.4522000831259357E-2</v>
      </c>
      <c r="BD202" s="29">
        <f t="shared" si="246"/>
        <v>0.28089171349829839</v>
      </c>
      <c r="BE202" s="29">
        <f t="shared" si="247"/>
        <v>0.12791176732585069</v>
      </c>
      <c r="BF202" s="29">
        <f t="shared" si="248"/>
        <v>0</v>
      </c>
      <c r="BG202" s="29">
        <f t="shared" si="249"/>
        <v>0.33470291084844334</v>
      </c>
      <c r="BH202" s="29">
        <f t="shared" si="250"/>
        <v>0.18171313220655735</v>
      </c>
      <c r="BI202" s="29">
        <f t="shared" si="251"/>
        <v>8.5512972963379466E-2</v>
      </c>
      <c r="BJ202" s="29">
        <f t="shared" si="252"/>
        <v>4.458788058940932E-3</v>
      </c>
      <c r="BK202" s="29">
        <f t="shared" si="253"/>
        <v>0</v>
      </c>
      <c r="BL202" s="29">
        <f t="shared" si="254"/>
        <v>1.9737075833792766E-3</v>
      </c>
      <c r="BM202" s="29">
        <f t="shared" si="255"/>
        <v>0</v>
      </c>
      <c r="BN202" s="29">
        <f t="shared" si="256"/>
        <v>1.8412162713471418</v>
      </c>
      <c r="BO202" s="29">
        <f t="shared" si="257"/>
        <v>0.43967093416936515</v>
      </c>
      <c r="BP202" s="29">
        <f t="shared" si="258"/>
        <v>7.8871781969611903E-3</v>
      </c>
      <c r="BQ202" s="29">
        <f t="shared" si="259"/>
        <v>0.15255769670815561</v>
      </c>
      <c r="BR202" s="29">
        <f t="shared" si="260"/>
        <v>6.9471343109662478E-2</v>
      </c>
      <c r="BS202" s="29">
        <f t="shared" si="261"/>
        <v>0</v>
      </c>
      <c r="BT202" s="29">
        <f t="shared" si="262"/>
        <v>0.18178359384340823</v>
      </c>
      <c r="BU202" s="29">
        <f t="shared" si="263"/>
        <v>9.8691900041490171E-2</v>
      </c>
      <c r="BV202" s="29">
        <f t="shared" si="264"/>
        <v>4.6443741723406103E-2</v>
      </c>
      <c r="BW202" s="29">
        <f t="shared" si="265"/>
        <v>2.4216536255562316E-3</v>
      </c>
      <c r="BX202" s="29">
        <f t="shared" si="266"/>
        <v>0</v>
      </c>
      <c r="BY202" s="29">
        <f t="shared" si="267"/>
        <v>1.0719585819949312E-3</v>
      </c>
      <c r="BZ202" s="29">
        <f t="shared" si="268"/>
        <v>0</v>
      </c>
      <c r="CA202" s="29">
        <f t="shared" si="269"/>
        <v>1.0000000000000002</v>
      </c>
      <c r="CB202" s="29">
        <f t="shared" si="270"/>
        <v>0.86145632053631316</v>
      </c>
      <c r="CC202" s="29">
        <f t="shared" si="271"/>
        <v>1.1267069610459847E-3</v>
      </c>
      <c r="CD202" s="29">
        <f t="shared" si="272"/>
        <v>8.4345975421975077E-3</v>
      </c>
      <c r="CE202" s="29">
        <f t="shared" si="273"/>
        <v>0.37190450739355063</v>
      </c>
      <c r="CF202" s="29">
        <f t="shared" si="274"/>
        <v>9.4449339207048465E-3</v>
      </c>
      <c r="CG202" s="29">
        <f t="shared" si="275"/>
        <v>0.4781115709451077</v>
      </c>
      <c r="CH202" s="29">
        <f t="shared" si="276"/>
        <v>1.9972395296500911E-2</v>
      </c>
      <c r="CI202" s="29">
        <f t="shared" si="277"/>
        <v>1.6134523200637637E-4</v>
      </c>
      <c r="CJ202" s="29">
        <f t="shared" si="278"/>
        <v>1.0616162045097456E-4</v>
      </c>
      <c r="CK202" s="29">
        <f t="shared" si="279"/>
        <v>0</v>
      </c>
      <c r="CL202" s="29">
        <f t="shared" si="280"/>
        <v>6.5790252779309236E-5</v>
      </c>
      <c r="CM202" s="29">
        <f t="shared" si="281"/>
        <v>1.7507843297006573</v>
      </c>
      <c r="CN202" s="29"/>
      <c r="CO202" s="29">
        <f t="shared" si="282"/>
        <v>0.5435182636389021</v>
      </c>
      <c r="CP202" s="29"/>
      <c r="CQ202" s="29">
        <f t="shared" si="283"/>
        <v>1.7229126410726263</v>
      </c>
      <c r="CR202" s="29">
        <f t="shared" si="284"/>
        <v>2.2534139220919693E-3</v>
      </c>
      <c r="CS202" s="29">
        <f t="shared" si="285"/>
        <v>2.5303792626592523E-2</v>
      </c>
      <c r="CT202" s="29">
        <f t="shared" si="286"/>
        <v>0.37190450739355063</v>
      </c>
      <c r="CU202" s="29">
        <f t="shared" si="287"/>
        <v>9.4449339207048465E-3</v>
      </c>
      <c r="CV202" s="29">
        <f t="shared" si="288"/>
        <v>0.4781115709451077</v>
      </c>
      <c r="CW202" s="29">
        <f t="shared" si="289"/>
        <v>1.9972395296500911E-2</v>
      </c>
      <c r="CX202" s="29">
        <f t="shared" si="290"/>
        <v>1.6134523200637637E-4</v>
      </c>
      <c r="CY202" s="29">
        <f t="shared" si="291"/>
        <v>1.0616162045097456E-4</v>
      </c>
      <c r="CZ202" s="29">
        <f t="shared" si="292"/>
        <v>0</v>
      </c>
      <c r="DA202" s="29">
        <f t="shared" si="293"/>
        <v>1.9737075833792771E-4</v>
      </c>
      <c r="DB202" s="29">
        <f t="shared" si="294"/>
        <v>2.6303681327879702</v>
      </c>
      <c r="DC202" s="29">
        <f t="shared" si="295"/>
        <v>2.2810495326524891</v>
      </c>
      <c r="DD202" s="29">
        <f t="shared" si="296"/>
        <v>1.96502453735989</v>
      </c>
      <c r="DE202" s="29">
        <f t="shared" si="297"/>
        <v>2.5700743869302494E-3</v>
      </c>
      <c r="DF202" s="29">
        <f t="shared" si="298"/>
        <v>3.8479469563482915E-2</v>
      </c>
      <c r="DG202" s="29">
        <f t="shared" si="299"/>
        <v>1.9675946117468204</v>
      </c>
      <c r="DH202" s="29">
        <f t="shared" si="300"/>
        <v>3.4975462640109978E-2</v>
      </c>
      <c r="DI202" s="29">
        <f t="shared" si="301"/>
        <v>3.5040069233729376E-3</v>
      </c>
      <c r="DJ202" s="29">
        <f t="shared" si="302"/>
        <v>0.84833260278141287</v>
      </c>
      <c r="DK202" s="29">
        <f t="shared" si="303"/>
        <v>2.1544362105757432E-2</v>
      </c>
      <c r="DL202" s="29">
        <f t="shared" si="304"/>
        <v>1.0905961754600852</v>
      </c>
      <c r="DM202" s="29">
        <f t="shared" si="305"/>
        <v>4.5558022957034178E-2</v>
      </c>
      <c r="DN202" s="29">
        <f t="shared" si="306"/>
        <v>7.360729321277045E-4</v>
      </c>
      <c r="DO202" s="29">
        <f t="shared" si="307"/>
        <v>4.8431982943065289E-4</v>
      </c>
      <c r="DP202" s="29">
        <f t="shared" si="308"/>
        <v>0</v>
      </c>
      <c r="DQ202" s="29">
        <f t="shared" si="309"/>
        <v>3.001416507106649E-4</v>
      </c>
      <c r="DR202" s="31">
        <f t="shared" si="310"/>
        <v>4.0136257790268619</v>
      </c>
      <c r="DS202" s="29"/>
      <c r="DT202" s="29">
        <f t="shared" si="311"/>
        <v>7.360729321277045E-4</v>
      </c>
      <c r="DU202" s="29">
        <f t="shared" si="312"/>
        <v>2.5700743869302494E-3</v>
      </c>
      <c r="DV202" s="29">
        <f t="shared" si="313"/>
        <v>3.001416507106649E-4</v>
      </c>
      <c r="DW202" s="31">
        <f t="shared" si="314"/>
        <v>2.4677923405345683E-3</v>
      </c>
      <c r="DX202" s="29">
        <f t="shared" si="315"/>
        <v>4.5558022957034178E-2</v>
      </c>
      <c r="DY202" s="29">
        <f t="shared" si="316"/>
        <v>0.95493862533137819</v>
      </c>
      <c r="DZ202" s="29">
        <f t="shared" si="317"/>
        <v>1.0065707295987156</v>
      </c>
      <c r="EA202" s="29">
        <f t="shared" si="318"/>
        <v>4.3599235507537077</v>
      </c>
      <c r="EB202" s="29">
        <f t="shared" si="319"/>
        <v>-4.0990607438829006E-2</v>
      </c>
      <c r="EC202" s="29"/>
      <c r="ED202" s="29"/>
      <c r="EE202" s="29">
        <f t="shared" si="320"/>
        <v>0.43967093416936515</v>
      </c>
      <c r="EF202" s="29">
        <f t="shared" si="321"/>
        <v>0.34994683699456086</v>
      </c>
      <c r="EG202" s="29">
        <f t="shared" si="322"/>
        <v>-0.6347929482038891</v>
      </c>
      <c r="EH202" s="29">
        <f t="shared" si="323"/>
        <v>2.4119198433710398</v>
      </c>
      <c r="EI202" s="29" t="e">
        <f>125.9*1000/8.3144+(#REF!*10^9-10^5)*6.5*(10^-6)/8.3144</f>
        <v>#REF!</v>
      </c>
      <c r="EJ202" s="29">
        <f t="shared" si="324"/>
        <v>9.8509452172488725</v>
      </c>
      <c r="EK202" s="29" t="e">
        <f t="shared" si="325"/>
        <v>#REF!</v>
      </c>
      <c r="EL202" s="29" t="e">
        <f>#REF!</f>
        <v>#REF!</v>
      </c>
      <c r="EM202" s="29" t="e">
        <f>1/(0.000407-0.0000329*#REF!+0.00001202*P202+0.000056662*EA202-0.000306214*BT202-0.0006176*BW202+0.00018946*BT202/(BT202+BR202)+0.00025746*DJ202)</f>
        <v>#REF!</v>
      </c>
      <c r="EN202" s="29"/>
      <c r="EO202" s="29" t="e">
        <f t="shared" si="326"/>
        <v>#REF!</v>
      </c>
      <c r="EP202" s="29" t="e">
        <f>#REF!</f>
        <v>#REF!</v>
      </c>
      <c r="EQ202" s="31" t="e">
        <f t="shared" si="327"/>
        <v>#REF!</v>
      </c>
      <c r="ER202" s="31" t="e">
        <f>2064.1+31.52*DF202-12.28*DM202-289.6*DQ202+1.544*LN(DQ202)-177.24*(DF202-0.17145)^2-371.87*(DF202-0.17145)*(DM202-0.07365)+0.321067*#REF!-343.43*LN(#REF!)</f>
        <v>#REF!</v>
      </c>
      <c r="ES202" s="31" t="e">
        <f t="shared" si="328"/>
        <v>#REF!</v>
      </c>
      <c r="ET202" s="31">
        <f t="shared" si="329"/>
        <v>0.72350257490606718</v>
      </c>
      <c r="EU202" s="31" t="e">
        <f>(5573.8+587.9*#REF!-61*#REF!^2)/(5.3-0.633*LN(ET202)-3.97*EF202+0.06*EG202+24.7*BU202^2+0.081*P202+0.156*#REF!)</f>
        <v>#REF!</v>
      </c>
    </row>
    <row r="203" spans="4:151">
      <c r="D203">
        <v>48.52</v>
      </c>
      <c r="E203">
        <v>1.54</v>
      </c>
      <c r="F203">
        <v>17.72</v>
      </c>
      <c r="G203">
        <v>8.67</v>
      </c>
      <c r="H203">
        <v>0</v>
      </c>
      <c r="I203">
        <v>10.37</v>
      </c>
      <c r="J203">
        <v>9.43</v>
      </c>
      <c r="K203">
        <v>3</v>
      </c>
      <c r="L203">
        <v>0.28000000000000003</v>
      </c>
      <c r="M203" s="30">
        <v>0</v>
      </c>
      <c r="N203">
        <v>7.0000000000000007E-2</v>
      </c>
      <c r="O203">
        <v>0</v>
      </c>
      <c r="P203">
        <v>0</v>
      </c>
      <c r="S203">
        <v>51.76</v>
      </c>
      <c r="T203">
        <v>0.09</v>
      </c>
      <c r="U203">
        <v>0.86</v>
      </c>
      <c r="V203">
        <v>26.72</v>
      </c>
      <c r="W203">
        <v>0.67</v>
      </c>
      <c r="X203">
        <v>19.27</v>
      </c>
      <c r="Y203">
        <v>1.1200000000000001</v>
      </c>
      <c r="Z203">
        <v>0.01</v>
      </c>
      <c r="AA203">
        <v>0.01</v>
      </c>
      <c r="AB203" s="30">
        <v>0</v>
      </c>
      <c r="AC203">
        <v>0.01</v>
      </c>
      <c r="AD203" s="30">
        <v>0</v>
      </c>
      <c r="AF203" s="29">
        <f t="shared" si="225"/>
        <v>0.3152480771833841</v>
      </c>
      <c r="AG203" s="29">
        <f t="shared" si="226"/>
        <v>1.3432478068993614</v>
      </c>
      <c r="AH203" s="7" t="str">
        <f t="shared" si="227"/>
        <v/>
      </c>
      <c r="AI203" s="29" t="str">
        <f t="shared" si="228"/>
        <v/>
      </c>
      <c r="AJ203" s="40" t="e">
        <f t="shared" si="229"/>
        <v>#REF!</v>
      </c>
      <c r="AK203" s="41">
        <f t="shared" ca="1" si="230"/>
        <v>1034.4859507413782</v>
      </c>
      <c r="AL203" s="40">
        <f t="shared" ca="1" si="231"/>
        <v>1259.6837113697763</v>
      </c>
      <c r="AM203" s="94">
        <f t="shared" ca="1" si="232"/>
        <v>1034.4859507413782</v>
      </c>
      <c r="AN203" s="94">
        <f t="shared" ca="1" si="233"/>
        <v>0.30830936103091988</v>
      </c>
      <c r="AO203" s="90">
        <f t="shared" si="234"/>
        <v>0.5093057426636568</v>
      </c>
      <c r="AP203" s="90">
        <f t="shared" si="235"/>
        <v>6.5182618510158025E-2</v>
      </c>
      <c r="AQ203" s="29"/>
      <c r="AR203" s="40" t="e">
        <f t="shared" si="236"/>
        <v>#REF!</v>
      </c>
      <c r="AS203" s="40">
        <f t="shared" ca="1" si="237"/>
        <v>0.30830936103091988</v>
      </c>
      <c r="AT203" s="40">
        <f t="shared" ca="1" si="238"/>
        <v>-0.41440576956676767</v>
      </c>
      <c r="AU203" s="64"/>
      <c r="AV203" s="126">
        <f t="shared" si="239"/>
        <v>1.6584958840827455</v>
      </c>
      <c r="AW203" s="29"/>
      <c r="AX203" s="29">
        <f t="shared" si="240"/>
        <v>0.77773745178485842</v>
      </c>
      <c r="AY203" s="29">
        <f t="shared" si="241"/>
        <v>0.46894144221225914</v>
      </c>
      <c r="AZ203" s="29">
        <f t="shared" si="242"/>
        <v>68.072771409597038</v>
      </c>
      <c r="BA203" s="29">
        <f t="shared" si="243"/>
        <v>56.247356153493996</v>
      </c>
      <c r="BB203" s="29">
        <f t="shared" si="244"/>
        <v>0.80753208408852239</v>
      </c>
      <c r="BC203" s="29">
        <f t="shared" si="245"/>
        <v>1.9279208000120184E-2</v>
      </c>
      <c r="BD203" s="29">
        <f t="shared" si="246"/>
        <v>0.34758388011102281</v>
      </c>
      <c r="BE203" s="29">
        <f t="shared" si="247"/>
        <v>0.12067410475681453</v>
      </c>
      <c r="BF203" s="29">
        <f t="shared" si="248"/>
        <v>0</v>
      </c>
      <c r="BG203" s="29">
        <f t="shared" si="249"/>
        <v>0.25729200782048606</v>
      </c>
      <c r="BH203" s="29">
        <f t="shared" si="250"/>
        <v>0.16816043539821746</v>
      </c>
      <c r="BI203" s="29">
        <f t="shared" si="251"/>
        <v>9.6807139203825818E-2</v>
      </c>
      <c r="BJ203" s="29">
        <f t="shared" si="252"/>
        <v>5.9450507452545763E-3</v>
      </c>
      <c r="BK203" s="29">
        <f t="shared" si="253"/>
        <v>0</v>
      </c>
      <c r="BL203" s="29">
        <f t="shared" si="254"/>
        <v>9.210635389103293E-4</v>
      </c>
      <c r="BM203" s="29">
        <f t="shared" si="255"/>
        <v>0</v>
      </c>
      <c r="BN203" s="29">
        <f t="shared" si="256"/>
        <v>1.824194973663174</v>
      </c>
      <c r="BO203" s="29">
        <f t="shared" si="257"/>
        <v>0.44267860384842178</v>
      </c>
      <c r="BP203" s="29">
        <f t="shared" si="258"/>
        <v>1.0568611512729652E-2</v>
      </c>
      <c r="BQ203" s="29">
        <f t="shared" si="259"/>
        <v>0.19054097019741156</v>
      </c>
      <c r="BR203" s="29">
        <f t="shared" si="260"/>
        <v>6.61519774470644E-2</v>
      </c>
      <c r="BS203" s="29">
        <f t="shared" si="261"/>
        <v>0</v>
      </c>
      <c r="BT203" s="29">
        <f t="shared" si="262"/>
        <v>0.14104413811853503</v>
      </c>
      <c r="BU203" s="29">
        <f t="shared" si="263"/>
        <v>9.2183367362609125E-2</v>
      </c>
      <c r="BV203" s="29">
        <f t="shared" si="264"/>
        <v>5.306841680932109E-2</v>
      </c>
      <c r="BW203" s="29">
        <f t="shared" si="265"/>
        <v>3.2589996305692551E-3</v>
      </c>
      <c r="BX203" s="29">
        <f t="shared" si="266"/>
        <v>0</v>
      </c>
      <c r="BY203" s="29">
        <f t="shared" si="267"/>
        <v>5.0491507333820659E-4</v>
      </c>
      <c r="BZ203" s="29">
        <f t="shared" si="268"/>
        <v>0</v>
      </c>
      <c r="CA203" s="29">
        <f t="shared" si="269"/>
        <v>1</v>
      </c>
      <c r="CB203" s="29">
        <f t="shared" si="270"/>
        <v>0.86145632053631316</v>
      </c>
      <c r="CC203" s="29">
        <f t="shared" si="271"/>
        <v>1.1267069610459847E-3</v>
      </c>
      <c r="CD203" s="29">
        <f t="shared" si="272"/>
        <v>8.4345975421975077E-3</v>
      </c>
      <c r="CE203" s="29">
        <f t="shared" si="273"/>
        <v>0.37190450739355063</v>
      </c>
      <c r="CF203" s="29">
        <f t="shared" si="274"/>
        <v>9.4449339207048465E-3</v>
      </c>
      <c r="CG203" s="29">
        <f t="shared" si="275"/>
        <v>0.4781115709451077</v>
      </c>
      <c r="CH203" s="29">
        <f t="shared" si="276"/>
        <v>1.9972395296500911E-2</v>
      </c>
      <c r="CI203" s="29">
        <f t="shared" si="277"/>
        <v>1.6134523200637637E-4</v>
      </c>
      <c r="CJ203" s="29">
        <f t="shared" si="278"/>
        <v>1.0616162045097456E-4</v>
      </c>
      <c r="CK203" s="29">
        <f t="shared" si="279"/>
        <v>0</v>
      </c>
      <c r="CL203" s="29">
        <f t="shared" si="280"/>
        <v>6.5790252779309236E-5</v>
      </c>
      <c r="CM203" s="29">
        <f t="shared" si="281"/>
        <v>1.7507843297006573</v>
      </c>
      <c r="CN203" s="29"/>
      <c r="CO203" s="29">
        <f t="shared" si="282"/>
        <v>0.5435182636389021</v>
      </c>
      <c r="CP203" s="29"/>
      <c r="CQ203" s="29">
        <f t="shared" si="283"/>
        <v>1.7229126410726263</v>
      </c>
      <c r="CR203" s="29">
        <f t="shared" si="284"/>
        <v>2.2534139220919693E-3</v>
      </c>
      <c r="CS203" s="29">
        <f t="shared" si="285"/>
        <v>2.5303792626592523E-2</v>
      </c>
      <c r="CT203" s="29">
        <f t="shared" si="286"/>
        <v>0.37190450739355063</v>
      </c>
      <c r="CU203" s="29">
        <f t="shared" si="287"/>
        <v>9.4449339207048465E-3</v>
      </c>
      <c r="CV203" s="29">
        <f t="shared" si="288"/>
        <v>0.4781115709451077</v>
      </c>
      <c r="CW203" s="29">
        <f t="shared" si="289"/>
        <v>1.9972395296500911E-2</v>
      </c>
      <c r="CX203" s="29">
        <f t="shared" si="290"/>
        <v>1.6134523200637637E-4</v>
      </c>
      <c r="CY203" s="29">
        <f t="shared" si="291"/>
        <v>1.0616162045097456E-4</v>
      </c>
      <c r="CZ203" s="29">
        <f t="shared" si="292"/>
        <v>0</v>
      </c>
      <c r="DA203" s="29">
        <f t="shared" si="293"/>
        <v>1.9737075833792771E-4</v>
      </c>
      <c r="DB203" s="29">
        <f t="shared" si="294"/>
        <v>2.6303681327879702</v>
      </c>
      <c r="DC203" s="29">
        <f t="shared" si="295"/>
        <v>2.2810495326524891</v>
      </c>
      <c r="DD203" s="29">
        <f t="shared" si="296"/>
        <v>1.96502453735989</v>
      </c>
      <c r="DE203" s="29">
        <f t="shared" si="297"/>
        <v>2.5700743869302494E-3</v>
      </c>
      <c r="DF203" s="29">
        <f t="shared" si="298"/>
        <v>3.8479469563482915E-2</v>
      </c>
      <c r="DG203" s="29">
        <f t="shared" si="299"/>
        <v>1.9675946117468204</v>
      </c>
      <c r="DH203" s="29">
        <f t="shared" si="300"/>
        <v>3.4975462640109978E-2</v>
      </c>
      <c r="DI203" s="29">
        <f t="shared" si="301"/>
        <v>3.5040069233729376E-3</v>
      </c>
      <c r="DJ203" s="29">
        <f t="shared" si="302"/>
        <v>0.84833260278141287</v>
      </c>
      <c r="DK203" s="29">
        <f t="shared" si="303"/>
        <v>2.1544362105757432E-2</v>
      </c>
      <c r="DL203" s="29">
        <f t="shared" si="304"/>
        <v>1.0905961754600852</v>
      </c>
      <c r="DM203" s="29">
        <f t="shared" si="305"/>
        <v>4.5558022957034178E-2</v>
      </c>
      <c r="DN203" s="29">
        <f t="shared" si="306"/>
        <v>7.360729321277045E-4</v>
      </c>
      <c r="DO203" s="29">
        <f t="shared" si="307"/>
        <v>4.8431982943065289E-4</v>
      </c>
      <c r="DP203" s="29">
        <f t="shared" si="308"/>
        <v>0</v>
      </c>
      <c r="DQ203" s="29">
        <f t="shared" si="309"/>
        <v>3.001416507106649E-4</v>
      </c>
      <c r="DR203" s="31">
        <f t="shared" si="310"/>
        <v>4.0136257790268619</v>
      </c>
      <c r="DS203" s="29"/>
      <c r="DT203" s="29">
        <f t="shared" si="311"/>
        <v>7.360729321277045E-4</v>
      </c>
      <c r="DU203" s="29">
        <f t="shared" si="312"/>
        <v>2.5700743869302494E-3</v>
      </c>
      <c r="DV203" s="29">
        <f t="shared" si="313"/>
        <v>3.001416507106649E-4</v>
      </c>
      <c r="DW203" s="31">
        <f t="shared" si="314"/>
        <v>2.4677923405345683E-3</v>
      </c>
      <c r="DX203" s="29">
        <f t="shared" si="315"/>
        <v>4.5558022957034178E-2</v>
      </c>
      <c r="DY203" s="29">
        <f t="shared" si="316"/>
        <v>0.95493862533137819</v>
      </c>
      <c r="DZ203" s="29">
        <f t="shared" si="317"/>
        <v>1.0065707295987156</v>
      </c>
      <c r="EA203" s="29">
        <f t="shared" si="318"/>
        <v>4.7318933677551342</v>
      </c>
      <c r="EB203" s="29">
        <f t="shared" si="319"/>
        <v>-0.2996544480004304</v>
      </c>
      <c r="EC203" s="29"/>
      <c r="ED203" s="29"/>
      <c r="EE203" s="29">
        <f t="shared" si="320"/>
        <v>0.44267860384842178</v>
      </c>
      <c r="EF203" s="29">
        <f t="shared" si="321"/>
        <v>0.29937948292820854</v>
      </c>
      <c r="EG203" s="29">
        <f t="shared" si="322"/>
        <v>-0.81423590752539798</v>
      </c>
      <c r="EH203" s="29">
        <f t="shared" si="323"/>
        <v>3.0256399824346194</v>
      </c>
      <c r="EI203" s="29" t="e">
        <f>125.9*1000/8.3144+(#REF!*10^9-10^5)*6.5*(10^-6)/8.3144</f>
        <v>#REF!</v>
      </c>
      <c r="EJ203" s="29">
        <f t="shared" si="324"/>
        <v>10.171648739303063</v>
      </c>
      <c r="EK203" s="29" t="e">
        <f t="shared" si="325"/>
        <v>#REF!</v>
      </c>
      <c r="EL203" s="29" t="e">
        <f>#REF!</f>
        <v>#REF!</v>
      </c>
      <c r="EM203" s="29" t="e">
        <f>1/(0.000407-0.0000329*#REF!+0.00001202*P203+0.000056662*EA203-0.000306214*BT203-0.0006176*BW203+0.00018946*BT203/(BT203+BR203)+0.00025746*DJ203)</f>
        <v>#REF!</v>
      </c>
      <c r="EN203" s="29"/>
      <c r="EO203" s="29" t="e">
        <f t="shared" si="326"/>
        <v>#REF!</v>
      </c>
      <c r="EP203" s="29" t="e">
        <f>#REF!</f>
        <v>#REF!</v>
      </c>
      <c r="EQ203" s="31" t="e">
        <f t="shared" si="327"/>
        <v>#REF!</v>
      </c>
      <c r="ER203" s="31" t="e">
        <f>2064.1+31.52*DF203-12.28*DM203-289.6*DQ203+1.544*LN(DQ203)-177.24*(DF203-0.17145)^2-371.87*(DF203-0.17145)*(DM203-0.07365)+0.321067*#REF!-343.43*LN(#REF!)</f>
        <v>#REF!</v>
      </c>
      <c r="ES203" s="31" t="e">
        <f t="shared" si="328"/>
        <v>#REF!</v>
      </c>
      <c r="ET203" s="31">
        <f t="shared" si="329"/>
        <v>0.68072771409597055</v>
      </c>
      <c r="EU203" s="31" t="e">
        <f>(5573.8+587.9*#REF!-61*#REF!^2)/(5.3-0.633*LN(ET203)-3.97*EF203+0.06*EG203+24.7*BU203^2+0.081*P203+0.156*#REF!)</f>
        <v>#REF!</v>
      </c>
    </row>
    <row r="204" spans="4:151">
      <c r="D204">
        <v>49.09</v>
      </c>
      <c r="E204">
        <v>2.1800000000000002</v>
      </c>
      <c r="F204">
        <v>19.3</v>
      </c>
      <c r="G204">
        <v>8.24</v>
      </c>
      <c r="H204">
        <v>0</v>
      </c>
      <c r="I204">
        <v>7.29</v>
      </c>
      <c r="J204">
        <v>5.95</v>
      </c>
      <c r="K204">
        <v>7.04</v>
      </c>
      <c r="L204">
        <v>0.88</v>
      </c>
      <c r="M204" s="30">
        <v>0</v>
      </c>
      <c r="N204">
        <v>0.03</v>
      </c>
      <c r="O204">
        <v>0</v>
      </c>
      <c r="P204">
        <v>0</v>
      </c>
      <c r="S204">
        <v>51.76</v>
      </c>
      <c r="T204">
        <v>0.09</v>
      </c>
      <c r="U204">
        <v>0.86</v>
      </c>
      <c r="V204">
        <v>26.72</v>
      </c>
      <c r="W204">
        <v>0.67</v>
      </c>
      <c r="X204">
        <v>19.27</v>
      </c>
      <c r="Y204">
        <v>1.1200000000000001</v>
      </c>
      <c r="Z204">
        <v>0.01</v>
      </c>
      <c r="AA204">
        <v>0.01</v>
      </c>
      <c r="AB204" s="30">
        <v>0</v>
      </c>
      <c r="AC204">
        <v>0.01</v>
      </c>
      <c r="AD204" s="30">
        <v>0</v>
      </c>
      <c r="AF204" s="29">
        <f t="shared" si="225"/>
        <v>0.31747231002899279</v>
      </c>
      <c r="AG204" s="29">
        <f t="shared" si="226"/>
        <v>0.90927483453396263</v>
      </c>
      <c r="AH204" s="7" t="str">
        <f t="shared" si="227"/>
        <v/>
      </c>
      <c r="AI204" s="29" t="str">
        <f t="shared" si="228"/>
        <v/>
      </c>
      <c r="AJ204" s="40" t="e">
        <f t="shared" si="229"/>
        <v>#REF!</v>
      </c>
      <c r="AK204" s="41">
        <f t="shared" ca="1" si="230"/>
        <v>1007.4863985711131</v>
      </c>
      <c r="AL204" s="40">
        <f t="shared" ca="1" si="231"/>
        <v>1196.0648467367289</v>
      </c>
      <c r="AM204" s="94">
        <f t="shared" ca="1" si="232"/>
        <v>1007.4863985711131</v>
      </c>
      <c r="AN204" s="94">
        <f t="shared" ca="1" si="233"/>
        <v>0.39362569802219882</v>
      </c>
      <c r="AO204" s="90">
        <f t="shared" si="234"/>
        <v>0.7226782590673575</v>
      </c>
      <c r="AP204" s="90">
        <f t="shared" si="235"/>
        <v>5.2544041450777193E-2</v>
      </c>
      <c r="AQ204" s="29"/>
      <c r="AR204" s="40" t="e">
        <f t="shared" si="236"/>
        <v>#REF!</v>
      </c>
      <c r="AS204" s="40">
        <f t="shared" ca="1" si="237"/>
        <v>0.39362569802219882</v>
      </c>
      <c r="AT204" s="40">
        <f t="shared" ca="1" si="238"/>
        <v>-0.37293153667699031</v>
      </c>
      <c r="AU204" s="64"/>
      <c r="AV204" s="126">
        <f t="shared" si="239"/>
        <v>1.2267471445629554</v>
      </c>
      <c r="AW204" s="29"/>
      <c r="AX204" s="29">
        <f t="shared" si="240"/>
        <v>0.77773745178485842</v>
      </c>
      <c r="AY204" s="29">
        <f t="shared" si="241"/>
        <v>0.63398350282032856</v>
      </c>
      <c r="AZ204" s="29">
        <f t="shared" si="242"/>
        <v>61.196346010682532</v>
      </c>
      <c r="BA204" s="29">
        <f t="shared" si="243"/>
        <v>56.247356153493996</v>
      </c>
      <c r="BB204" s="29">
        <f t="shared" si="244"/>
        <v>0.81701875531544854</v>
      </c>
      <c r="BC204" s="29">
        <f t="shared" si="245"/>
        <v>2.7291346389780521E-2</v>
      </c>
      <c r="BD204" s="29">
        <f t="shared" si="246"/>
        <v>0.37857612224281834</v>
      </c>
      <c r="BE204" s="29">
        <f t="shared" si="247"/>
        <v>0.11468911455549617</v>
      </c>
      <c r="BF204" s="29">
        <f t="shared" si="248"/>
        <v>0</v>
      </c>
      <c r="BG204" s="29">
        <f t="shared" si="249"/>
        <v>0.18087355226724625</v>
      </c>
      <c r="BH204" s="29">
        <f t="shared" si="250"/>
        <v>0.10610335001266108</v>
      </c>
      <c r="BI204" s="29">
        <f t="shared" si="251"/>
        <v>0.2271740866649779</v>
      </c>
      <c r="BJ204" s="29">
        <f t="shared" si="252"/>
        <v>1.8684445199371524E-2</v>
      </c>
      <c r="BK204" s="29">
        <f t="shared" si="253"/>
        <v>0</v>
      </c>
      <c r="BL204" s="29">
        <f t="shared" si="254"/>
        <v>3.9474151667585536E-4</v>
      </c>
      <c r="BM204" s="29">
        <f t="shared" si="255"/>
        <v>0</v>
      </c>
      <c r="BN204" s="29">
        <f t="shared" si="256"/>
        <v>1.8708055141644762</v>
      </c>
      <c r="BO204" s="29">
        <f t="shared" si="257"/>
        <v>0.43672030530674311</v>
      </c>
      <c r="BP204" s="29">
        <f t="shared" si="258"/>
        <v>1.458801900205493E-2</v>
      </c>
      <c r="BQ204" s="29">
        <f t="shared" si="259"/>
        <v>0.20235995638055135</v>
      </c>
      <c r="BR204" s="29">
        <f t="shared" si="260"/>
        <v>6.1304669933431151E-2</v>
      </c>
      <c r="BS204" s="29">
        <f t="shared" si="261"/>
        <v>0</v>
      </c>
      <c r="BT204" s="29">
        <f t="shared" si="262"/>
        <v>9.6682178290471044E-2</v>
      </c>
      <c r="BU204" s="29">
        <f t="shared" si="263"/>
        <v>5.6715328883370372E-2</v>
      </c>
      <c r="BV204" s="29">
        <f t="shared" si="264"/>
        <v>0.12143116157450312</v>
      </c>
      <c r="BW204" s="29">
        <f t="shared" si="265"/>
        <v>9.987379798651181E-3</v>
      </c>
      <c r="BX204" s="29">
        <f t="shared" si="266"/>
        <v>0</v>
      </c>
      <c r="BY204" s="29">
        <f t="shared" si="267"/>
        <v>2.1100083022374005E-4</v>
      </c>
      <c r="BZ204" s="29">
        <f t="shared" si="268"/>
        <v>0</v>
      </c>
      <c r="CA204" s="29">
        <f t="shared" si="269"/>
        <v>1.0000000000000002</v>
      </c>
      <c r="CB204" s="29">
        <f t="shared" si="270"/>
        <v>0.86145632053631316</v>
      </c>
      <c r="CC204" s="29">
        <f t="shared" si="271"/>
        <v>1.1267069610459847E-3</v>
      </c>
      <c r="CD204" s="29">
        <f t="shared" si="272"/>
        <v>8.4345975421975077E-3</v>
      </c>
      <c r="CE204" s="29">
        <f t="shared" si="273"/>
        <v>0.37190450739355063</v>
      </c>
      <c r="CF204" s="29">
        <f t="shared" si="274"/>
        <v>9.4449339207048465E-3</v>
      </c>
      <c r="CG204" s="29">
        <f t="shared" si="275"/>
        <v>0.4781115709451077</v>
      </c>
      <c r="CH204" s="29">
        <f t="shared" si="276"/>
        <v>1.9972395296500911E-2</v>
      </c>
      <c r="CI204" s="29">
        <f t="shared" si="277"/>
        <v>1.6134523200637637E-4</v>
      </c>
      <c r="CJ204" s="29">
        <f t="shared" si="278"/>
        <v>1.0616162045097456E-4</v>
      </c>
      <c r="CK204" s="29">
        <f t="shared" si="279"/>
        <v>0</v>
      </c>
      <c r="CL204" s="29">
        <f t="shared" si="280"/>
        <v>6.5790252779309236E-5</v>
      </c>
      <c r="CM204" s="29">
        <f t="shared" si="281"/>
        <v>1.7507843297006573</v>
      </c>
      <c r="CN204" s="29"/>
      <c r="CO204" s="29">
        <f t="shared" si="282"/>
        <v>0.5435182636389021</v>
      </c>
      <c r="CP204" s="29"/>
      <c r="CQ204" s="29">
        <f t="shared" si="283"/>
        <v>1.7229126410726263</v>
      </c>
      <c r="CR204" s="29">
        <f t="shared" si="284"/>
        <v>2.2534139220919693E-3</v>
      </c>
      <c r="CS204" s="29">
        <f t="shared" si="285"/>
        <v>2.5303792626592523E-2</v>
      </c>
      <c r="CT204" s="29">
        <f t="shared" si="286"/>
        <v>0.37190450739355063</v>
      </c>
      <c r="CU204" s="29">
        <f t="shared" si="287"/>
        <v>9.4449339207048465E-3</v>
      </c>
      <c r="CV204" s="29">
        <f t="shared" si="288"/>
        <v>0.4781115709451077</v>
      </c>
      <c r="CW204" s="29">
        <f t="shared" si="289"/>
        <v>1.9972395296500911E-2</v>
      </c>
      <c r="CX204" s="29">
        <f t="shared" si="290"/>
        <v>1.6134523200637637E-4</v>
      </c>
      <c r="CY204" s="29">
        <f t="shared" si="291"/>
        <v>1.0616162045097456E-4</v>
      </c>
      <c r="CZ204" s="29">
        <f t="shared" si="292"/>
        <v>0</v>
      </c>
      <c r="DA204" s="29">
        <f t="shared" si="293"/>
        <v>1.9737075833792771E-4</v>
      </c>
      <c r="DB204" s="29">
        <f t="shared" si="294"/>
        <v>2.6303681327879702</v>
      </c>
      <c r="DC204" s="29">
        <f t="shared" si="295"/>
        <v>2.2810495326524891</v>
      </c>
      <c r="DD204" s="29">
        <f t="shared" si="296"/>
        <v>1.96502453735989</v>
      </c>
      <c r="DE204" s="29">
        <f t="shared" si="297"/>
        <v>2.5700743869302494E-3</v>
      </c>
      <c r="DF204" s="29">
        <f t="shared" si="298"/>
        <v>3.8479469563482915E-2</v>
      </c>
      <c r="DG204" s="29">
        <f t="shared" si="299"/>
        <v>1.9675946117468204</v>
      </c>
      <c r="DH204" s="29">
        <f t="shared" si="300"/>
        <v>3.4975462640109978E-2</v>
      </c>
      <c r="DI204" s="29">
        <f t="shared" si="301"/>
        <v>3.5040069233729376E-3</v>
      </c>
      <c r="DJ204" s="29">
        <f t="shared" si="302"/>
        <v>0.84833260278141287</v>
      </c>
      <c r="DK204" s="29">
        <f t="shared" si="303"/>
        <v>2.1544362105757432E-2</v>
      </c>
      <c r="DL204" s="29">
        <f t="shared" si="304"/>
        <v>1.0905961754600852</v>
      </c>
      <c r="DM204" s="29">
        <f t="shared" si="305"/>
        <v>4.5558022957034178E-2</v>
      </c>
      <c r="DN204" s="29">
        <f t="shared" si="306"/>
        <v>7.360729321277045E-4</v>
      </c>
      <c r="DO204" s="29">
        <f t="shared" si="307"/>
        <v>4.8431982943065289E-4</v>
      </c>
      <c r="DP204" s="29">
        <f t="shared" si="308"/>
        <v>0</v>
      </c>
      <c r="DQ204" s="29">
        <f t="shared" si="309"/>
        <v>3.001416507106649E-4</v>
      </c>
      <c r="DR204" s="31">
        <f t="shared" si="310"/>
        <v>4.0136257790268619</v>
      </c>
      <c r="DS204" s="29"/>
      <c r="DT204" s="29">
        <f t="shared" si="311"/>
        <v>7.360729321277045E-4</v>
      </c>
      <c r="DU204" s="29">
        <f t="shared" si="312"/>
        <v>2.5700743869302494E-3</v>
      </c>
      <c r="DV204" s="29">
        <f t="shared" si="313"/>
        <v>3.001416507106649E-4</v>
      </c>
      <c r="DW204" s="31">
        <f t="shared" si="314"/>
        <v>2.4677923405345683E-3</v>
      </c>
      <c r="DX204" s="29">
        <f t="shared" si="315"/>
        <v>4.5558022957034178E-2</v>
      </c>
      <c r="DY204" s="29">
        <f t="shared" si="316"/>
        <v>0.95493862533137819</v>
      </c>
      <c r="DZ204" s="29">
        <f t="shared" si="317"/>
        <v>1.0065707295987156</v>
      </c>
      <c r="EA204" s="29">
        <f t="shared" si="318"/>
        <v>5.301303414619646</v>
      </c>
      <c r="EB204" s="29">
        <f t="shared" si="319"/>
        <v>-0.13531109611554512</v>
      </c>
      <c r="EC204" s="29"/>
      <c r="ED204" s="29"/>
      <c r="EE204" s="29">
        <f t="shared" si="320"/>
        <v>0.43672030530674311</v>
      </c>
      <c r="EF204" s="29">
        <f t="shared" si="321"/>
        <v>0.21470217710727257</v>
      </c>
      <c r="EG204" s="29">
        <f t="shared" si="322"/>
        <v>-0.89421079063030506</v>
      </c>
      <c r="EH204" s="29">
        <f t="shared" si="323"/>
        <v>4.2508668124116804</v>
      </c>
      <c r="EI204" s="29" t="e">
        <f>125.9*1000/8.3144+(#REF!*10^9-10^5)*6.5*(10^-6)/8.3144</f>
        <v>#REF!</v>
      </c>
      <c r="EJ204" s="29">
        <f t="shared" si="324"/>
        <v>10.266703996755197</v>
      </c>
      <c r="EK204" s="29" t="e">
        <f t="shared" si="325"/>
        <v>#REF!</v>
      </c>
      <c r="EL204" s="29" t="e">
        <f>#REF!</f>
        <v>#REF!</v>
      </c>
      <c r="EM204" s="29" t="e">
        <f>1/(0.000407-0.0000329*#REF!+0.00001202*P204+0.000056662*EA204-0.000306214*BT204-0.0006176*BW204+0.00018946*BT204/(BT204+BR204)+0.00025746*DJ204)</f>
        <v>#REF!</v>
      </c>
      <c r="EN204" s="29"/>
      <c r="EO204" s="29" t="e">
        <f t="shared" si="326"/>
        <v>#REF!</v>
      </c>
      <c r="EP204" s="29" t="e">
        <f>#REF!</f>
        <v>#REF!</v>
      </c>
      <c r="EQ204" s="31" t="e">
        <f t="shared" si="327"/>
        <v>#REF!</v>
      </c>
      <c r="ER204" s="31" t="e">
        <f>2064.1+31.52*DF204-12.28*DM204-289.6*DQ204+1.544*LN(DQ204)-177.24*(DF204-0.17145)^2-371.87*(DF204-0.17145)*(DM204-0.07365)+0.321067*#REF!-343.43*LN(#REF!)</f>
        <v>#REF!</v>
      </c>
      <c r="ES204" s="31" t="e">
        <f t="shared" si="328"/>
        <v>#REF!</v>
      </c>
      <c r="ET204" s="31">
        <f t="shared" si="329"/>
        <v>0.61196346010682534</v>
      </c>
      <c r="EU204" s="31" t="e">
        <f>(5573.8+587.9*#REF!-61*#REF!^2)/(5.3-0.633*LN(ET204)-3.97*EF204+0.06*EG204+24.7*BU204^2+0.081*P204+0.156*#REF!)</f>
        <v>#REF!</v>
      </c>
    </row>
    <row r="205" spans="4:151">
      <c r="D205">
        <v>48.5</v>
      </c>
      <c r="E205">
        <v>1.72</v>
      </c>
      <c r="F205">
        <v>10.93</v>
      </c>
      <c r="G205">
        <v>11.78</v>
      </c>
      <c r="H205">
        <v>0.09</v>
      </c>
      <c r="I205">
        <v>16.059999999999999</v>
      </c>
      <c r="J205">
        <v>8.5500000000000007</v>
      </c>
      <c r="K205">
        <v>1.59</v>
      </c>
      <c r="L205">
        <v>0.22</v>
      </c>
      <c r="M205" s="30">
        <v>0</v>
      </c>
      <c r="N205">
        <v>0.01</v>
      </c>
      <c r="O205">
        <v>0.23</v>
      </c>
      <c r="P205">
        <v>0</v>
      </c>
      <c r="S205">
        <v>51.76</v>
      </c>
      <c r="T205">
        <v>0.09</v>
      </c>
      <c r="U205">
        <v>0.86</v>
      </c>
      <c r="V205">
        <v>26.72</v>
      </c>
      <c r="W205">
        <v>0.67</v>
      </c>
      <c r="X205">
        <v>19.27</v>
      </c>
      <c r="Y205">
        <v>1.1200000000000001</v>
      </c>
      <c r="Z205">
        <v>0.01</v>
      </c>
      <c r="AA205">
        <v>0.01</v>
      </c>
      <c r="AB205" s="30">
        <v>0</v>
      </c>
      <c r="AC205">
        <v>0.01</v>
      </c>
      <c r="AD205" s="30">
        <v>0</v>
      </c>
      <c r="AF205" s="29">
        <f t="shared" si="225"/>
        <v>0.31481201105974066</v>
      </c>
      <c r="AG205" s="29">
        <f t="shared" si="226"/>
        <v>1.5755935649607626</v>
      </c>
      <c r="AH205" s="7" t="str">
        <f t="shared" si="227"/>
        <v/>
      </c>
      <c r="AI205" s="29" t="str">
        <f t="shared" si="228"/>
        <v/>
      </c>
      <c r="AJ205" s="40" t="e">
        <f t="shared" si="229"/>
        <v>#REF!</v>
      </c>
      <c r="AK205" s="41">
        <f t="shared" ca="1" si="230"/>
        <v>1134.059337306659</v>
      </c>
      <c r="AL205" s="40">
        <f t="shared" ca="1" si="231"/>
        <v>1430.7808581191882</v>
      </c>
      <c r="AM205" s="94">
        <f t="shared" ca="1" si="232"/>
        <v>1134.059337306659</v>
      </c>
      <c r="AN205" s="94">
        <f t="shared" ca="1" si="233"/>
        <v>0.93714948529378606</v>
      </c>
      <c r="AO205" s="90">
        <f t="shared" si="234"/>
        <v>0.97662391491308309</v>
      </c>
      <c r="AP205" s="90">
        <f t="shared" si="235"/>
        <v>0.16108911253430924</v>
      </c>
      <c r="AQ205" s="29"/>
      <c r="AR205" s="40" t="e">
        <f t="shared" si="236"/>
        <v>#REF!</v>
      </c>
      <c r="AS205" s="40">
        <f t="shared" ca="1" si="237"/>
        <v>0.93714948529378606</v>
      </c>
      <c r="AT205" s="40">
        <f t="shared" ca="1" si="238"/>
        <v>-0.37390801952840108</v>
      </c>
      <c r="AU205" s="64"/>
      <c r="AV205" s="126">
        <f t="shared" si="239"/>
        <v>1.8904055760205034</v>
      </c>
      <c r="AW205" s="29"/>
      <c r="AX205" s="29">
        <f t="shared" si="240"/>
        <v>0.77773745178485842</v>
      </c>
      <c r="AY205" s="29">
        <f t="shared" si="241"/>
        <v>0.41141301192206337</v>
      </c>
      <c r="AZ205" s="29">
        <f t="shared" si="242"/>
        <v>70.847693851391796</v>
      </c>
      <c r="BA205" s="29">
        <f t="shared" si="243"/>
        <v>56.247356153493996</v>
      </c>
      <c r="BB205" s="29">
        <f t="shared" si="244"/>
        <v>0.80719921843143716</v>
      </c>
      <c r="BC205" s="29">
        <f t="shared" si="245"/>
        <v>2.1532621922212152E-2</v>
      </c>
      <c r="BD205" s="29">
        <f t="shared" si="246"/>
        <v>0.21439570031678779</v>
      </c>
      <c r="BE205" s="29">
        <f t="shared" si="247"/>
        <v>0.16396089435239622</v>
      </c>
      <c r="BF205" s="29">
        <f t="shared" si="248"/>
        <v>1.2687224669603525E-3</v>
      </c>
      <c r="BG205" s="29">
        <f t="shared" si="249"/>
        <v>0.39846766109903631</v>
      </c>
      <c r="BH205" s="29">
        <f t="shared" si="250"/>
        <v>0.15246783909382391</v>
      </c>
      <c r="BI205" s="29">
        <f t="shared" si="251"/>
        <v>5.1307783778027687E-2</v>
      </c>
      <c r="BJ205" s="29">
        <f t="shared" si="252"/>
        <v>4.6711112998428809E-3</v>
      </c>
      <c r="BK205" s="29">
        <f t="shared" si="253"/>
        <v>0</v>
      </c>
      <c r="BL205" s="29">
        <f t="shared" si="254"/>
        <v>1.3158050555861847E-4</v>
      </c>
      <c r="BM205" s="29">
        <f t="shared" si="255"/>
        <v>3.2408744724772257E-3</v>
      </c>
      <c r="BN205" s="29">
        <f t="shared" si="256"/>
        <v>1.8186440077385602</v>
      </c>
      <c r="BO205" s="29">
        <f t="shared" si="257"/>
        <v>0.44384674240626665</v>
      </c>
      <c r="BP205" s="29">
        <f t="shared" si="258"/>
        <v>1.1839932296033816E-2</v>
      </c>
      <c r="BQ205" s="29">
        <f t="shared" si="259"/>
        <v>0.11788766762736796</v>
      </c>
      <c r="BR205" s="29">
        <f t="shared" si="260"/>
        <v>9.0155573963195595E-2</v>
      </c>
      <c r="BS205" s="29">
        <f t="shared" si="261"/>
        <v>6.976200188501862E-4</v>
      </c>
      <c r="BT205" s="29">
        <f t="shared" si="262"/>
        <v>0.21910151706629008</v>
      </c>
      <c r="BU205" s="29">
        <f t="shared" si="263"/>
        <v>8.3836000033571154E-2</v>
      </c>
      <c r="BV205" s="29">
        <f t="shared" si="264"/>
        <v>2.8212109439619069E-2</v>
      </c>
      <c r="BW205" s="29">
        <f t="shared" si="265"/>
        <v>2.5684583018813533E-3</v>
      </c>
      <c r="BX205" s="29">
        <f t="shared" si="266"/>
        <v>0</v>
      </c>
      <c r="BY205" s="29">
        <f t="shared" si="267"/>
        <v>7.2350886154039373E-5</v>
      </c>
      <c r="BZ205" s="29">
        <f t="shared" si="268"/>
        <v>1.7820279607701644E-3</v>
      </c>
      <c r="CA205" s="29">
        <f t="shared" si="269"/>
        <v>1.0000000000000002</v>
      </c>
      <c r="CB205" s="29">
        <f t="shared" si="270"/>
        <v>0.86145632053631316</v>
      </c>
      <c r="CC205" s="29">
        <f t="shared" si="271"/>
        <v>1.1267069610459847E-3</v>
      </c>
      <c r="CD205" s="29">
        <f t="shared" si="272"/>
        <v>8.4345975421975077E-3</v>
      </c>
      <c r="CE205" s="29">
        <f t="shared" si="273"/>
        <v>0.37190450739355063</v>
      </c>
      <c r="CF205" s="29">
        <f t="shared" si="274"/>
        <v>9.4449339207048465E-3</v>
      </c>
      <c r="CG205" s="29">
        <f t="shared" si="275"/>
        <v>0.4781115709451077</v>
      </c>
      <c r="CH205" s="29">
        <f t="shared" si="276"/>
        <v>1.9972395296500911E-2</v>
      </c>
      <c r="CI205" s="29">
        <f t="shared" si="277"/>
        <v>1.6134523200637637E-4</v>
      </c>
      <c r="CJ205" s="29">
        <f t="shared" si="278"/>
        <v>1.0616162045097456E-4</v>
      </c>
      <c r="CK205" s="29">
        <f t="shared" si="279"/>
        <v>0</v>
      </c>
      <c r="CL205" s="29">
        <f t="shared" si="280"/>
        <v>6.5790252779309236E-5</v>
      </c>
      <c r="CM205" s="29">
        <f t="shared" si="281"/>
        <v>1.7507843297006573</v>
      </c>
      <c r="CN205" s="29"/>
      <c r="CO205" s="29">
        <f t="shared" si="282"/>
        <v>0.5435182636389021</v>
      </c>
      <c r="CP205" s="29"/>
      <c r="CQ205" s="29">
        <f t="shared" si="283"/>
        <v>1.7229126410726263</v>
      </c>
      <c r="CR205" s="29">
        <f t="shared" si="284"/>
        <v>2.2534139220919693E-3</v>
      </c>
      <c r="CS205" s="29">
        <f t="shared" si="285"/>
        <v>2.5303792626592523E-2</v>
      </c>
      <c r="CT205" s="29">
        <f t="shared" si="286"/>
        <v>0.37190450739355063</v>
      </c>
      <c r="CU205" s="29">
        <f t="shared" si="287"/>
        <v>9.4449339207048465E-3</v>
      </c>
      <c r="CV205" s="29">
        <f t="shared" si="288"/>
        <v>0.4781115709451077</v>
      </c>
      <c r="CW205" s="29">
        <f t="shared" si="289"/>
        <v>1.9972395296500911E-2</v>
      </c>
      <c r="CX205" s="29">
        <f t="shared" si="290"/>
        <v>1.6134523200637637E-4</v>
      </c>
      <c r="CY205" s="29">
        <f t="shared" si="291"/>
        <v>1.0616162045097456E-4</v>
      </c>
      <c r="CZ205" s="29">
        <f t="shared" si="292"/>
        <v>0</v>
      </c>
      <c r="DA205" s="29">
        <f t="shared" si="293"/>
        <v>1.9737075833792771E-4</v>
      </c>
      <c r="DB205" s="29">
        <f t="shared" si="294"/>
        <v>2.6303681327879702</v>
      </c>
      <c r="DC205" s="29">
        <f t="shared" si="295"/>
        <v>2.2810495326524891</v>
      </c>
      <c r="DD205" s="29">
        <f t="shared" si="296"/>
        <v>1.96502453735989</v>
      </c>
      <c r="DE205" s="29">
        <f t="shared" si="297"/>
        <v>2.5700743869302494E-3</v>
      </c>
      <c r="DF205" s="29">
        <f t="shared" si="298"/>
        <v>3.8479469563482915E-2</v>
      </c>
      <c r="DG205" s="29">
        <f t="shared" si="299"/>
        <v>1.9675946117468204</v>
      </c>
      <c r="DH205" s="29">
        <f t="shared" si="300"/>
        <v>3.4975462640109978E-2</v>
      </c>
      <c r="DI205" s="29">
        <f t="shared" si="301"/>
        <v>3.5040069233729376E-3</v>
      </c>
      <c r="DJ205" s="29">
        <f t="shared" si="302"/>
        <v>0.84833260278141287</v>
      </c>
      <c r="DK205" s="29">
        <f t="shared" si="303"/>
        <v>2.1544362105757432E-2</v>
      </c>
      <c r="DL205" s="29">
        <f t="shared" si="304"/>
        <v>1.0905961754600852</v>
      </c>
      <c r="DM205" s="29">
        <f t="shared" si="305"/>
        <v>4.5558022957034178E-2</v>
      </c>
      <c r="DN205" s="29">
        <f t="shared" si="306"/>
        <v>7.360729321277045E-4</v>
      </c>
      <c r="DO205" s="29">
        <f t="shared" si="307"/>
        <v>4.8431982943065289E-4</v>
      </c>
      <c r="DP205" s="29">
        <f t="shared" si="308"/>
        <v>0</v>
      </c>
      <c r="DQ205" s="29">
        <f t="shared" si="309"/>
        <v>3.001416507106649E-4</v>
      </c>
      <c r="DR205" s="31">
        <f t="shared" si="310"/>
        <v>4.0136257790268619</v>
      </c>
      <c r="DS205" s="29"/>
      <c r="DT205" s="29">
        <f t="shared" si="311"/>
        <v>7.360729321277045E-4</v>
      </c>
      <c r="DU205" s="29">
        <f t="shared" si="312"/>
        <v>2.5700743869302494E-3</v>
      </c>
      <c r="DV205" s="29">
        <f t="shared" si="313"/>
        <v>3.001416507106649E-4</v>
      </c>
      <c r="DW205" s="31">
        <f t="shared" si="314"/>
        <v>2.4677923405345683E-3</v>
      </c>
      <c r="DX205" s="29">
        <f t="shared" si="315"/>
        <v>4.5558022957034178E-2</v>
      </c>
      <c r="DY205" s="29">
        <f t="shared" si="316"/>
        <v>0.95493862533137819</v>
      </c>
      <c r="DZ205" s="29">
        <f t="shared" si="317"/>
        <v>1.0065707295987156</v>
      </c>
      <c r="EA205" s="29">
        <f t="shared" si="318"/>
        <v>3.9211018656950527</v>
      </c>
      <c r="EB205" s="29">
        <f t="shared" si="319"/>
        <v>0.25521987357104853</v>
      </c>
      <c r="EC205" s="29"/>
      <c r="ED205" s="29"/>
      <c r="EE205" s="29">
        <f t="shared" si="320"/>
        <v>0.44384674240626665</v>
      </c>
      <c r="EF205" s="29">
        <f t="shared" si="321"/>
        <v>0.39379071108190705</v>
      </c>
      <c r="EG205" s="29">
        <f t="shared" si="322"/>
        <v>-0.52239962298882758</v>
      </c>
      <c r="EH205" s="29">
        <f t="shared" si="323"/>
        <v>1.9898873653444311</v>
      </c>
      <c r="EI205" s="29" t="e">
        <f>125.9*1000/8.3144+(#REF!*10^9-10^5)*6.5*(10^-6)/8.3144</f>
        <v>#REF!</v>
      </c>
      <c r="EJ205" s="29">
        <f t="shared" si="324"/>
        <v>9.5899385326328908</v>
      </c>
      <c r="EK205" s="29" t="e">
        <f t="shared" si="325"/>
        <v>#REF!</v>
      </c>
      <c r="EL205" s="29" t="e">
        <f>#REF!</f>
        <v>#REF!</v>
      </c>
      <c r="EM205" s="29" t="e">
        <f>1/(0.000407-0.0000329*#REF!+0.00001202*P205+0.000056662*EA205-0.000306214*BT205-0.0006176*BW205+0.00018946*BT205/(BT205+BR205)+0.00025746*DJ205)</f>
        <v>#REF!</v>
      </c>
      <c r="EN205" s="29"/>
      <c r="EO205" s="29" t="e">
        <f t="shared" si="326"/>
        <v>#REF!</v>
      </c>
      <c r="EP205" s="29" t="e">
        <f>#REF!</f>
        <v>#REF!</v>
      </c>
      <c r="EQ205" s="31" t="e">
        <f t="shared" si="327"/>
        <v>#REF!</v>
      </c>
      <c r="ER205" s="31" t="e">
        <f>2064.1+31.52*DF205-12.28*DM205-289.6*DQ205+1.544*LN(DQ205)-177.24*(DF205-0.17145)^2-371.87*(DF205-0.17145)*(DM205-0.07365)+0.321067*#REF!-343.43*LN(#REF!)</f>
        <v>#REF!</v>
      </c>
      <c r="ES205" s="31" t="e">
        <f t="shared" si="328"/>
        <v>#REF!</v>
      </c>
      <c r="ET205" s="31">
        <f t="shared" si="329"/>
        <v>0.70847693851391802</v>
      </c>
      <c r="EU205" s="31" t="e">
        <f>(5573.8+587.9*#REF!-61*#REF!^2)/(5.3-0.633*LN(ET205)-3.97*EF205+0.06*EG205+24.7*BU205^2+0.081*P205+0.156*#REF!)</f>
        <v>#REF!</v>
      </c>
    </row>
    <row r="206" spans="4:151">
      <c r="D206">
        <v>45.3</v>
      </c>
      <c r="E206">
        <v>3.6</v>
      </c>
      <c r="F206">
        <v>14.48</v>
      </c>
      <c r="G206">
        <v>13.8</v>
      </c>
      <c r="H206">
        <v>0.15</v>
      </c>
      <c r="I206">
        <v>9.8000000000000007</v>
      </c>
      <c r="J206">
        <v>9</v>
      </c>
      <c r="K206">
        <v>2.8</v>
      </c>
      <c r="L206">
        <v>0.59</v>
      </c>
      <c r="M206" s="30">
        <v>0</v>
      </c>
      <c r="N206">
        <v>0</v>
      </c>
      <c r="O206">
        <v>0.48</v>
      </c>
      <c r="P206">
        <v>0</v>
      </c>
      <c r="S206">
        <v>51.76</v>
      </c>
      <c r="T206">
        <v>0.09</v>
      </c>
      <c r="U206">
        <v>0.86</v>
      </c>
      <c r="V206">
        <v>26.72</v>
      </c>
      <c r="W206">
        <v>0.67</v>
      </c>
      <c r="X206">
        <v>19.27</v>
      </c>
      <c r="Y206">
        <v>1.1200000000000001</v>
      </c>
      <c r="Z206">
        <v>0.01</v>
      </c>
      <c r="AA206">
        <v>0.01</v>
      </c>
      <c r="AB206" s="30">
        <v>0</v>
      </c>
      <c r="AC206">
        <v>0.01</v>
      </c>
      <c r="AD206" s="30">
        <v>0</v>
      </c>
      <c r="AF206" s="29">
        <f t="shared" si="225"/>
        <v>0.323312888001273</v>
      </c>
      <c r="AG206" s="29">
        <f t="shared" si="226"/>
        <v>0.66138210233438421</v>
      </c>
      <c r="AH206" s="7" t="str">
        <f t="shared" si="227"/>
        <v/>
      </c>
      <c r="AI206" s="29" t="str">
        <f t="shared" si="228"/>
        <v/>
      </c>
      <c r="AJ206" s="40" t="e">
        <f t="shared" si="229"/>
        <v>#REF!</v>
      </c>
      <c r="AK206" s="41">
        <f t="shared" ca="1" si="230"/>
        <v>1083.3397827270439</v>
      </c>
      <c r="AL206" s="40">
        <f t="shared" ca="1" si="231"/>
        <v>1281.0982134430831</v>
      </c>
      <c r="AM206" s="94">
        <f t="shared" ca="1" si="232"/>
        <v>1083.3397827270439</v>
      </c>
      <c r="AN206" s="94">
        <f t="shared" ca="1" si="233"/>
        <v>0.51615450202768332</v>
      </c>
      <c r="AO206" s="90">
        <f t="shared" si="234"/>
        <v>0.52163338674033144</v>
      </c>
      <c r="AP206" s="90">
        <f t="shared" si="235"/>
        <v>9.9726795580110494E-2</v>
      </c>
      <c r="AQ206" s="29"/>
      <c r="AR206" s="40" t="e">
        <f t="shared" si="236"/>
        <v>#REF!</v>
      </c>
      <c r="AS206" s="40">
        <f t="shared" ca="1" si="237"/>
        <v>0.51615450202768332</v>
      </c>
      <c r="AT206" s="40">
        <f t="shared" ca="1" si="238"/>
        <v>-0.43078353169641803</v>
      </c>
      <c r="AU206" s="64"/>
      <c r="AV206" s="126">
        <f t="shared" si="239"/>
        <v>0.98469499033565722</v>
      </c>
      <c r="AW206" s="29"/>
      <c r="AX206" s="29">
        <f t="shared" si="240"/>
        <v>0.77773745178485842</v>
      </c>
      <c r="AY206" s="29">
        <f t="shared" si="241"/>
        <v>0.78982574240552161</v>
      </c>
      <c r="AZ206" s="29">
        <f t="shared" si="242"/>
        <v>55.867433750295881</v>
      </c>
      <c r="BA206" s="29">
        <f t="shared" si="243"/>
        <v>56.247356153493996</v>
      </c>
      <c r="BB206" s="29">
        <f t="shared" si="244"/>
        <v>0.75394071329781653</v>
      </c>
      <c r="BC206" s="29">
        <f t="shared" si="245"/>
        <v>4.5068278441839388E-2</v>
      </c>
      <c r="BD206" s="29">
        <f t="shared" si="246"/>
        <v>0.28403016839772072</v>
      </c>
      <c r="BE206" s="29">
        <f t="shared" si="247"/>
        <v>0.19207642971672903</v>
      </c>
      <c r="BF206" s="29">
        <f t="shared" si="248"/>
        <v>2.1145374449339205E-3</v>
      </c>
      <c r="BG206" s="29">
        <f t="shared" si="249"/>
        <v>0.24314963130576314</v>
      </c>
      <c r="BH206" s="29">
        <f t="shared" si="250"/>
        <v>0.16049246220402516</v>
      </c>
      <c r="BI206" s="29">
        <f t="shared" si="251"/>
        <v>9.0353329923570758E-2</v>
      </c>
      <c r="BJ206" s="29">
        <f t="shared" si="252"/>
        <v>1.2527071213214998E-2</v>
      </c>
      <c r="BK206" s="29">
        <f t="shared" si="253"/>
        <v>0</v>
      </c>
      <c r="BL206" s="29">
        <f t="shared" si="254"/>
        <v>0</v>
      </c>
      <c r="BM206" s="29">
        <f t="shared" si="255"/>
        <v>6.7635641164742093E-3</v>
      </c>
      <c r="BN206" s="29">
        <f t="shared" si="256"/>
        <v>1.7905161860620877</v>
      </c>
      <c r="BO206" s="29">
        <f t="shared" si="257"/>
        <v>0.42107450307722211</v>
      </c>
      <c r="BP206" s="29">
        <f t="shared" si="258"/>
        <v>2.5170550700777974E-2</v>
      </c>
      <c r="BQ206" s="29">
        <f t="shared" si="259"/>
        <v>0.15863032716972697</v>
      </c>
      <c r="BR206" s="29">
        <f t="shared" si="260"/>
        <v>0.10727433307328316</v>
      </c>
      <c r="BS206" s="29">
        <f t="shared" si="261"/>
        <v>1.1809652777194147E-3</v>
      </c>
      <c r="BT206" s="29">
        <f t="shared" si="262"/>
        <v>0.13579862231825238</v>
      </c>
      <c r="BU206" s="29">
        <f t="shared" si="263"/>
        <v>8.9634745250194534E-2</v>
      </c>
      <c r="BV206" s="29">
        <f t="shared" si="264"/>
        <v>5.0462168746034264E-2</v>
      </c>
      <c r="BW206" s="29">
        <f t="shared" si="265"/>
        <v>6.9963462551913573E-3</v>
      </c>
      <c r="BX206" s="29">
        <f t="shared" si="266"/>
        <v>0</v>
      </c>
      <c r="BY206" s="29">
        <f t="shared" si="267"/>
        <v>0</v>
      </c>
      <c r="BZ206" s="29">
        <f t="shared" si="268"/>
        <v>3.7774381315979215E-3</v>
      </c>
      <c r="CA206" s="29">
        <f t="shared" si="269"/>
        <v>1</v>
      </c>
      <c r="CB206" s="29">
        <f t="shared" si="270"/>
        <v>0.86145632053631316</v>
      </c>
      <c r="CC206" s="29">
        <f t="shared" si="271"/>
        <v>1.1267069610459847E-3</v>
      </c>
      <c r="CD206" s="29">
        <f t="shared" si="272"/>
        <v>8.4345975421975077E-3</v>
      </c>
      <c r="CE206" s="29">
        <f t="shared" si="273"/>
        <v>0.37190450739355063</v>
      </c>
      <c r="CF206" s="29">
        <f t="shared" si="274"/>
        <v>9.4449339207048465E-3</v>
      </c>
      <c r="CG206" s="29">
        <f t="shared" si="275"/>
        <v>0.4781115709451077</v>
      </c>
      <c r="CH206" s="29">
        <f t="shared" si="276"/>
        <v>1.9972395296500911E-2</v>
      </c>
      <c r="CI206" s="29">
        <f t="shared" si="277"/>
        <v>1.6134523200637637E-4</v>
      </c>
      <c r="CJ206" s="29">
        <f t="shared" si="278"/>
        <v>1.0616162045097456E-4</v>
      </c>
      <c r="CK206" s="29">
        <f t="shared" si="279"/>
        <v>0</v>
      </c>
      <c r="CL206" s="29">
        <f t="shared" si="280"/>
        <v>6.5790252779309236E-5</v>
      </c>
      <c r="CM206" s="29">
        <f t="shared" si="281"/>
        <v>1.7507843297006573</v>
      </c>
      <c r="CN206" s="29"/>
      <c r="CO206" s="29">
        <f t="shared" si="282"/>
        <v>0.5435182636389021</v>
      </c>
      <c r="CP206" s="29"/>
      <c r="CQ206" s="29">
        <f t="shared" si="283"/>
        <v>1.7229126410726263</v>
      </c>
      <c r="CR206" s="29">
        <f t="shared" si="284"/>
        <v>2.2534139220919693E-3</v>
      </c>
      <c r="CS206" s="29">
        <f t="shared" si="285"/>
        <v>2.5303792626592523E-2</v>
      </c>
      <c r="CT206" s="29">
        <f t="shared" si="286"/>
        <v>0.37190450739355063</v>
      </c>
      <c r="CU206" s="29">
        <f t="shared" si="287"/>
        <v>9.4449339207048465E-3</v>
      </c>
      <c r="CV206" s="29">
        <f t="shared" si="288"/>
        <v>0.4781115709451077</v>
      </c>
      <c r="CW206" s="29">
        <f t="shared" si="289"/>
        <v>1.9972395296500911E-2</v>
      </c>
      <c r="CX206" s="29">
        <f t="shared" si="290"/>
        <v>1.6134523200637637E-4</v>
      </c>
      <c r="CY206" s="29">
        <f t="shared" si="291"/>
        <v>1.0616162045097456E-4</v>
      </c>
      <c r="CZ206" s="29">
        <f t="shared" si="292"/>
        <v>0</v>
      </c>
      <c r="DA206" s="29">
        <f t="shared" si="293"/>
        <v>1.9737075833792771E-4</v>
      </c>
      <c r="DB206" s="29">
        <f t="shared" si="294"/>
        <v>2.6303681327879702</v>
      </c>
      <c r="DC206" s="29">
        <f t="shared" si="295"/>
        <v>2.2810495326524891</v>
      </c>
      <c r="DD206" s="29">
        <f t="shared" si="296"/>
        <v>1.96502453735989</v>
      </c>
      <c r="DE206" s="29">
        <f t="shared" si="297"/>
        <v>2.5700743869302494E-3</v>
      </c>
      <c r="DF206" s="29">
        <f t="shared" si="298"/>
        <v>3.8479469563482915E-2</v>
      </c>
      <c r="DG206" s="29">
        <f t="shared" si="299"/>
        <v>1.9675946117468204</v>
      </c>
      <c r="DH206" s="29">
        <f t="shared" si="300"/>
        <v>3.4975462640109978E-2</v>
      </c>
      <c r="DI206" s="29">
        <f t="shared" si="301"/>
        <v>3.5040069233729376E-3</v>
      </c>
      <c r="DJ206" s="29">
        <f t="shared" si="302"/>
        <v>0.84833260278141287</v>
      </c>
      <c r="DK206" s="29">
        <f t="shared" si="303"/>
        <v>2.1544362105757432E-2</v>
      </c>
      <c r="DL206" s="29">
        <f t="shared" si="304"/>
        <v>1.0905961754600852</v>
      </c>
      <c r="DM206" s="29">
        <f t="shared" si="305"/>
        <v>4.5558022957034178E-2</v>
      </c>
      <c r="DN206" s="29">
        <f t="shared" si="306"/>
        <v>7.360729321277045E-4</v>
      </c>
      <c r="DO206" s="29">
        <f t="shared" si="307"/>
        <v>4.8431982943065289E-4</v>
      </c>
      <c r="DP206" s="29">
        <f t="shared" si="308"/>
        <v>0</v>
      </c>
      <c r="DQ206" s="29">
        <f t="shared" si="309"/>
        <v>3.001416507106649E-4</v>
      </c>
      <c r="DR206" s="31">
        <f t="shared" si="310"/>
        <v>4.0136257790268619</v>
      </c>
      <c r="DS206" s="29"/>
      <c r="DT206" s="29">
        <f t="shared" si="311"/>
        <v>7.360729321277045E-4</v>
      </c>
      <c r="DU206" s="29">
        <f t="shared" si="312"/>
        <v>2.5700743869302494E-3</v>
      </c>
      <c r="DV206" s="29">
        <f t="shared" si="313"/>
        <v>3.001416507106649E-4</v>
      </c>
      <c r="DW206" s="31">
        <f t="shared" si="314"/>
        <v>2.4677923405345683E-3</v>
      </c>
      <c r="DX206" s="29">
        <f t="shared" si="315"/>
        <v>4.5558022957034178E-2</v>
      </c>
      <c r="DY206" s="29">
        <f t="shared" si="316"/>
        <v>0.95493862533137819</v>
      </c>
      <c r="DZ206" s="29">
        <f t="shared" si="317"/>
        <v>1.0065707295987156</v>
      </c>
      <c r="EA206" s="29">
        <f t="shared" si="318"/>
        <v>4.5028766534553508</v>
      </c>
      <c r="EB206" s="29">
        <f t="shared" si="319"/>
        <v>-4.7581346735559332E-2</v>
      </c>
      <c r="EC206" s="29"/>
      <c r="ED206" s="29"/>
      <c r="EE206" s="29">
        <f t="shared" si="320"/>
        <v>0.42107450307722211</v>
      </c>
      <c r="EF206" s="29">
        <f t="shared" si="321"/>
        <v>0.33388866591944949</v>
      </c>
      <c r="EG206" s="29">
        <f t="shared" si="322"/>
        <v>-0.78298376218222498</v>
      </c>
      <c r="EH206" s="29">
        <f t="shared" si="323"/>
        <v>2.8900702601971009</v>
      </c>
      <c r="EI206" s="29" t="e">
        <f>125.9*1000/8.3144+(#REF!*10^9-10^5)*6.5*(10^-6)/8.3144</f>
        <v>#REF!</v>
      </c>
      <c r="EJ206" s="29">
        <f t="shared" si="324"/>
        <v>10.266904272484517</v>
      </c>
      <c r="EK206" s="29" t="e">
        <f t="shared" si="325"/>
        <v>#REF!</v>
      </c>
      <c r="EL206" s="29" t="e">
        <f>#REF!</f>
        <v>#REF!</v>
      </c>
      <c r="EM206" s="29" t="e">
        <f>1/(0.000407-0.0000329*#REF!+0.00001202*P206+0.000056662*EA206-0.000306214*BT206-0.0006176*BW206+0.00018946*BT206/(BT206+BR206)+0.00025746*DJ206)</f>
        <v>#REF!</v>
      </c>
      <c r="EN206" s="29"/>
      <c r="EO206" s="29" t="e">
        <f t="shared" si="326"/>
        <v>#REF!</v>
      </c>
      <c r="EP206" s="29" t="e">
        <f>#REF!</f>
        <v>#REF!</v>
      </c>
      <c r="EQ206" s="31" t="e">
        <f t="shared" si="327"/>
        <v>#REF!</v>
      </c>
      <c r="ER206" s="31" t="e">
        <f>2064.1+31.52*DF206-12.28*DM206-289.6*DQ206+1.544*LN(DQ206)-177.24*(DF206-0.17145)^2-371.87*(DF206-0.17145)*(DM206-0.07365)+0.321067*#REF!-343.43*LN(#REF!)</f>
        <v>#REF!</v>
      </c>
      <c r="ES206" s="31" t="e">
        <f t="shared" si="328"/>
        <v>#REF!</v>
      </c>
      <c r="ET206" s="31">
        <f t="shared" si="329"/>
        <v>0.55867433750295881</v>
      </c>
      <c r="EU206" s="31" t="e">
        <f>(5573.8+587.9*#REF!-61*#REF!^2)/(5.3-0.633*LN(ET206)-3.97*EF206+0.06*EG206+24.7*BU206^2+0.081*P206+0.156*#REF!)</f>
        <v>#REF!</v>
      </c>
    </row>
    <row r="207" spans="4:151">
      <c r="D207">
        <v>46.91</v>
      </c>
      <c r="E207">
        <v>0.64</v>
      </c>
      <c r="F207">
        <v>12.46</v>
      </c>
      <c r="G207">
        <v>8.86</v>
      </c>
      <c r="H207">
        <v>0.17</v>
      </c>
      <c r="I207">
        <v>18.22</v>
      </c>
      <c r="J207">
        <v>10.86</v>
      </c>
      <c r="K207">
        <v>0.82</v>
      </c>
      <c r="L207">
        <v>0.34</v>
      </c>
      <c r="M207" s="30">
        <v>0</v>
      </c>
      <c r="N207">
        <v>0.43</v>
      </c>
      <c r="O207">
        <v>0</v>
      </c>
      <c r="P207">
        <v>0</v>
      </c>
      <c r="S207">
        <v>51.76</v>
      </c>
      <c r="T207">
        <v>0.09</v>
      </c>
      <c r="U207">
        <v>0.86</v>
      </c>
      <c r="V207">
        <v>26.72</v>
      </c>
      <c r="W207">
        <v>0.67</v>
      </c>
      <c r="X207">
        <v>19.27</v>
      </c>
      <c r="Y207">
        <v>1.1200000000000001</v>
      </c>
      <c r="Z207">
        <v>0.01</v>
      </c>
      <c r="AA207">
        <v>0.01</v>
      </c>
      <c r="AB207" s="30">
        <v>0</v>
      </c>
      <c r="AC207">
        <v>0.01</v>
      </c>
      <c r="AD207" s="30">
        <v>0</v>
      </c>
      <c r="AF207" s="29">
        <f t="shared" si="225"/>
        <v>0.32244137721132582</v>
      </c>
      <c r="AG207" s="29">
        <f t="shared" si="226"/>
        <v>2.5290324513927684</v>
      </c>
      <c r="AH207" s="7" t="str">
        <f t="shared" si="227"/>
        <v/>
      </c>
      <c r="AI207" s="29" t="str">
        <f t="shared" si="228"/>
        <v/>
      </c>
      <c r="AJ207" s="40" t="e">
        <f t="shared" si="229"/>
        <v>#REF!</v>
      </c>
      <c r="AK207" s="41">
        <f t="shared" ca="1" si="230"/>
        <v>1116.8404087377148</v>
      </c>
      <c r="AL207" s="40">
        <f t="shared" ca="1" si="231"/>
        <v>1446.0232272441251</v>
      </c>
      <c r="AM207" s="94">
        <f t="shared" ca="1" si="232"/>
        <v>1116.8404087377148</v>
      </c>
      <c r="AN207" s="94">
        <f t="shared" ca="1" si="233"/>
        <v>0.82482130957408084</v>
      </c>
      <c r="AO207" s="90">
        <f t="shared" si="234"/>
        <v>1.0482294895666129</v>
      </c>
      <c r="AP207" s="90">
        <f t="shared" si="235"/>
        <v>0.13035537720706261</v>
      </c>
      <c r="AQ207" s="29"/>
      <c r="AR207" s="40" t="e">
        <f t="shared" si="236"/>
        <v>#REF!</v>
      </c>
      <c r="AS207" s="40">
        <f t="shared" ca="1" si="237"/>
        <v>0.82482130957408084</v>
      </c>
      <c r="AT207" s="40">
        <f t="shared" ca="1" si="238"/>
        <v>-0.40123724522097531</v>
      </c>
      <c r="AU207" s="64"/>
      <c r="AV207" s="126">
        <f t="shared" si="239"/>
        <v>2.8514738286040942</v>
      </c>
      <c r="AW207" s="29"/>
      <c r="AX207" s="29">
        <f t="shared" si="240"/>
        <v>0.77773745178485842</v>
      </c>
      <c r="AY207" s="29">
        <f t="shared" si="241"/>
        <v>0.27274928634557755</v>
      </c>
      <c r="AZ207" s="29">
        <f t="shared" si="242"/>
        <v>78.567387576289633</v>
      </c>
      <c r="BA207" s="29">
        <f t="shared" si="243"/>
        <v>56.247356153493996</v>
      </c>
      <c r="BB207" s="29">
        <f t="shared" si="244"/>
        <v>0.78073639869316935</v>
      </c>
      <c r="BC207" s="29">
        <f t="shared" si="245"/>
        <v>8.0121383896603355E-3</v>
      </c>
      <c r="BD207" s="29">
        <f t="shared" si="246"/>
        <v>0.24440717529251382</v>
      </c>
      <c r="BE207" s="29">
        <f t="shared" si="247"/>
        <v>0.12331863531088544</v>
      </c>
      <c r="BF207" s="29">
        <f t="shared" si="248"/>
        <v>2.3964757709251101E-3</v>
      </c>
      <c r="BG207" s="29">
        <f t="shared" si="249"/>
        <v>0.45205982473377593</v>
      </c>
      <c r="BH207" s="29">
        <f t="shared" si="250"/>
        <v>0.19366090439285702</v>
      </c>
      <c r="BI207" s="29">
        <f t="shared" si="251"/>
        <v>2.6460618049045721E-2</v>
      </c>
      <c r="BJ207" s="29">
        <f t="shared" si="252"/>
        <v>7.2189901906662707E-3</v>
      </c>
      <c r="BK207" s="29">
        <f t="shared" si="253"/>
        <v>0</v>
      </c>
      <c r="BL207" s="29">
        <f t="shared" si="254"/>
        <v>5.6579617390205934E-3</v>
      </c>
      <c r="BM207" s="29">
        <f t="shared" si="255"/>
        <v>0</v>
      </c>
      <c r="BN207" s="29">
        <f t="shared" si="256"/>
        <v>1.8439291225625196</v>
      </c>
      <c r="BO207" s="29">
        <f t="shared" si="257"/>
        <v>0.42340911542639731</v>
      </c>
      <c r="BP207" s="29">
        <f t="shared" si="258"/>
        <v>4.3451444481368232E-3</v>
      </c>
      <c r="BQ207" s="29">
        <f t="shared" si="259"/>
        <v>0.13254694678983087</v>
      </c>
      <c r="BR207" s="29">
        <f t="shared" si="260"/>
        <v>6.687818626103631E-2</v>
      </c>
      <c r="BS207" s="29">
        <f t="shared" si="261"/>
        <v>1.2996572056927617E-3</v>
      </c>
      <c r="BT207" s="29">
        <f t="shared" si="262"/>
        <v>0.24516117197907564</v>
      </c>
      <c r="BU207" s="29">
        <f t="shared" si="263"/>
        <v>0.10502621929617624</v>
      </c>
      <c r="BV207" s="29">
        <f t="shared" si="264"/>
        <v>1.4350127521318845E-2</v>
      </c>
      <c r="BW207" s="29">
        <f t="shared" si="265"/>
        <v>3.9150041627597897E-3</v>
      </c>
      <c r="BX207" s="29">
        <f t="shared" si="266"/>
        <v>0</v>
      </c>
      <c r="BY207" s="29">
        <f t="shared" si="267"/>
        <v>3.0684269095754011E-3</v>
      </c>
      <c r="BZ207" s="29">
        <f t="shared" si="268"/>
        <v>0</v>
      </c>
      <c r="CA207" s="29">
        <f t="shared" si="269"/>
        <v>1</v>
      </c>
      <c r="CB207" s="29">
        <f t="shared" si="270"/>
        <v>0.86145632053631316</v>
      </c>
      <c r="CC207" s="29">
        <f t="shared" si="271"/>
        <v>1.1267069610459847E-3</v>
      </c>
      <c r="CD207" s="29">
        <f t="shared" si="272"/>
        <v>8.4345975421975077E-3</v>
      </c>
      <c r="CE207" s="29">
        <f t="shared" si="273"/>
        <v>0.37190450739355063</v>
      </c>
      <c r="CF207" s="29">
        <f t="shared" si="274"/>
        <v>9.4449339207048465E-3</v>
      </c>
      <c r="CG207" s="29">
        <f t="shared" si="275"/>
        <v>0.4781115709451077</v>
      </c>
      <c r="CH207" s="29">
        <f t="shared" si="276"/>
        <v>1.9972395296500911E-2</v>
      </c>
      <c r="CI207" s="29">
        <f t="shared" si="277"/>
        <v>1.6134523200637637E-4</v>
      </c>
      <c r="CJ207" s="29">
        <f t="shared" si="278"/>
        <v>1.0616162045097456E-4</v>
      </c>
      <c r="CK207" s="29">
        <f t="shared" si="279"/>
        <v>0</v>
      </c>
      <c r="CL207" s="29">
        <f t="shared" si="280"/>
        <v>6.5790252779309236E-5</v>
      </c>
      <c r="CM207" s="29">
        <f t="shared" si="281"/>
        <v>1.7507843297006573</v>
      </c>
      <c r="CN207" s="29"/>
      <c r="CO207" s="29">
        <f t="shared" si="282"/>
        <v>0.5435182636389021</v>
      </c>
      <c r="CP207" s="29"/>
      <c r="CQ207" s="29">
        <f t="shared" si="283"/>
        <v>1.7229126410726263</v>
      </c>
      <c r="CR207" s="29">
        <f t="shared" si="284"/>
        <v>2.2534139220919693E-3</v>
      </c>
      <c r="CS207" s="29">
        <f t="shared" si="285"/>
        <v>2.5303792626592523E-2</v>
      </c>
      <c r="CT207" s="29">
        <f t="shared" si="286"/>
        <v>0.37190450739355063</v>
      </c>
      <c r="CU207" s="29">
        <f t="shared" si="287"/>
        <v>9.4449339207048465E-3</v>
      </c>
      <c r="CV207" s="29">
        <f t="shared" si="288"/>
        <v>0.4781115709451077</v>
      </c>
      <c r="CW207" s="29">
        <f t="shared" si="289"/>
        <v>1.9972395296500911E-2</v>
      </c>
      <c r="CX207" s="29">
        <f t="shared" si="290"/>
        <v>1.6134523200637637E-4</v>
      </c>
      <c r="CY207" s="29">
        <f t="shared" si="291"/>
        <v>1.0616162045097456E-4</v>
      </c>
      <c r="CZ207" s="29">
        <f t="shared" si="292"/>
        <v>0</v>
      </c>
      <c r="DA207" s="29">
        <f t="shared" si="293"/>
        <v>1.9737075833792771E-4</v>
      </c>
      <c r="DB207" s="29">
        <f t="shared" si="294"/>
        <v>2.6303681327879702</v>
      </c>
      <c r="DC207" s="29">
        <f t="shared" si="295"/>
        <v>2.2810495326524891</v>
      </c>
      <c r="DD207" s="29">
        <f t="shared" si="296"/>
        <v>1.96502453735989</v>
      </c>
      <c r="DE207" s="29">
        <f t="shared" si="297"/>
        <v>2.5700743869302494E-3</v>
      </c>
      <c r="DF207" s="29">
        <f t="shared" si="298"/>
        <v>3.8479469563482915E-2</v>
      </c>
      <c r="DG207" s="29">
        <f t="shared" si="299"/>
        <v>1.9675946117468204</v>
      </c>
      <c r="DH207" s="29">
        <f t="shared" si="300"/>
        <v>3.4975462640109978E-2</v>
      </c>
      <c r="DI207" s="29">
        <f t="shared" si="301"/>
        <v>3.5040069233729376E-3</v>
      </c>
      <c r="DJ207" s="29">
        <f t="shared" si="302"/>
        <v>0.84833260278141287</v>
      </c>
      <c r="DK207" s="29">
        <f t="shared" si="303"/>
        <v>2.1544362105757432E-2</v>
      </c>
      <c r="DL207" s="29">
        <f t="shared" si="304"/>
        <v>1.0905961754600852</v>
      </c>
      <c r="DM207" s="29">
        <f t="shared" si="305"/>
        <v>4.5558022957034178E-2</v>
      </c>
      <c r="DN207" s="29">
        <f t="shared" si="306"/>
        <v>7.360729321277045E-4</v>
      </c>
      <c r="DO207" s="29">
        <f t="shared" si="307"/>
        <v>4.8431982943065289E-4</v>
      </c>
      <c r="DP207" s="29">
        <f t="shared" si="308"/>
        <v>0</v>
      </c>
      <c r="DQ207" s="29">
        <f t="shared" si="309"/>
        <v>3.001416507106649E-4</v>
      </c>
      <c r="DR207" s="31">
        <f t="shared" si="310"/>
        <v>4.0136257790268619</v>
      </c>
      <c r="DS207" s="29"/>
      <c r="DT207" s="29">
        <f t="shared" si="311"/>
        <v>7.360729321277045E-4</v>
      </c>
      <c r="DU207" s="29">
        <f t="shared" si="312"/>
        <v>2.5700743869302494E-3</v>
      </c>
      <c r="DV207" s="29">
        <f t="shared" si="313"/>
        <v>3.001416507106649E-4</v>
      </c>
      <c r="DW207" s="31">
        <f t="shared" si="314"/>
        <v>2.4677923405345683E-3</v>
      </c>
      <c r="DX207" s="29">
        <f t="shared" si="315"/>
        <v>4.5558022957034178E-2</v>
      </c>
      <c r="DY207" s="29">
        <f t="shared" si="316"/>
        <v>0.95493862533137819</v>
      </c>
      <c r="DZ207" s="29">
        <f t="shared" si="317"/>
        <v>1.0065707295987156</v>
      </c>
      <c r="EA207" s="29">
        <f t="shared" si="318"/>
        <v>3.9936636918633885</v>
      </c>
      <c r="EB207" s="29">
        <f t="shared" si="319"/>
        <v>5.7091394113630803E-2</v>
      </c>
      <c r="EC207" s="29"/>
      <c r="ED207" s="29"/>
      <c r="EE207" s="29">
        <f t="shared" si="320"/>
        <v>0.42340911542639731</v>
      </c>
      <c r="EF207" s="29">
        <f t="shared" si="321"/>
        <v>0.41836523474198095</v>
      </c>
      <c r="EG207" s="29">
        <f t="shared" si="322"/>
        <v>-0.52816088503359748</v>
      </c>
      <c r="EH207" s="29">
        <f t="shared" si="323"/>
        <v>1.8489116506665491</v>
      </c>
      <c r="EI207" s="29" t="e">
        <f>125.9*1000/8.3144+(#REF!*10^9-10^5)*6.5*(10^-6)/8.3144</f>
        <v>#REF!</v>
      </c>
      <c r="EJ207" s="29">
        <f t="shared" si="324"/>
        <v>9.5698085397820183</v>
      </c>
      <c r="EK207" s="29" t="e">
        <f t="shared" si="325"/>
        <v>#REF!</v>
      </c>
      <c r="EL207" s="29" t="e">
        <f>#REF!</f>
        <v>#REF!</v>
      </c>
      <c r="EM207" s="29" t="e">
        <f>1/(0.000407-0.0000329*#REF!+0.00001202*P207+0.000056662*EA207-0.000306214*BT207-0.0006176*BW207+0.00018946*BT207/(BT207+BR207)+0.00025746*DJ207)</f>
        <v>#REF!</v>
      </c>
      <c r="EN207" s="29"/>
      <c r="EO207" s="29" t="e">
        <f t="shared" si="326"/>
        <v>#REF!</v>
      </c>
      <c r="EP207" s="29" t="e">
        <f>#REF!</f>
        <v>#REF!</v>
      </c>
      <c r="EQ207" s="31" t="e">
        <f t="shared" si="327"/>
        <v>#REF!</v>
      </c>
      <c r="ER207" s="31" t="e">
        <f>2064.1+31.52*DF207-12.28*DM207-289.6*DQ207+1.544*LN(DQ207)-177.24*(DF207-0.17145)^2-371.87*(DF207-0.17145)*(DM207-0.07365)+0.321067*#REF!-343.43*LN(#REF!)</f>
        <v>#REF!</v>
      </c>
      <c r="ES207" s="31" t="e">
        <f t="shared" si="328"/>
        <v>#REF!</v>
      </c>
      <c r="ET207" s="31">
        <f t="shared" si="329"/>
        <v>0.78567387576289638</v>
      </c>
      <c r="EU207" s="31" t="e">
        <f>(5573.8+587.9*#REF!-61*#REF!^2)/(5.3-0.633*LN(ET207)-3.97*EF207+0.06*EG207+24.7*BU207^2+0.081*P207+0.156*#REF!)</f>
        <v>#REF!</v>
      </c>
    </row>
    <row r="208" spans="4:151">
      <c r="D208">
        <v>43.6</v>
      </c>
      <c r="E208">
        <v>0.65</v>
      </c>
      <c r="F208">
        <v>15.03</v>
      </c>
      <c r="G208">
        <v>7.74</v>
      </c>
      <c r="H208">
        <v>0.11</v>
      </c>
      <c r="I208">
        <v>12.7</v>
      </c>
      <c r="J208">
        <v>9.84</v>
      </c>
      <c r="K208">
        <v>2.41</v>
      </c>
      <c r="L208">
        <v>0.12</v>
      </c>
      <c r="M208" s="30">
        <v>0</v>
      </c>
      <c r="N208">
        <v>7.0000000000000007E-2</v>
      </c>
      <c r="O208">
        <v>0.21</v>
      </c>
      <c r="P208">
        <v>6.8</v>
      </c>
      <c r="S208">
        <v>51.76</v>
      </c>
      <c r="T208">
        <v>0.09</v>
      </c>
      <c r="U208">
        <v>0.86</v>
      </c>
      <c r="V208">
        <v>26.72</v>
      </c>
      <c r="W208">
        <v>0.67</v>
      </c>
      <c r="X208">
        <v>19.27</v>
      </c>
      <c r="Y208">
        <v>1.1200000000000001</v>
      </c>
      <c r="Z208">
        <v>0.01</v>
      </c>
      <c r="AA208">
        <v>0.01</v>
      </c>
      <c r="AB208" s="30">
        <v>0</v>
      </c>
      <c r="AC208">
        <v>0.01</v>
      </c>
      <c r="AD208" s="30">
        <v>0</v>
      </c>
      <c r="AF208" s="29">
        <f t="shared" si="225"/>
        <v>0.32233372230787227</v>
      </c>
      <c r="AG208" s="29">
        <f t="shared" si="226"/>
        <v>1.9528553828736297</v>
      </c>
      <c r="AH208" s="7" t="str">
        <f t="shared" si="227"/>
        <v/>
      </c>
      <c r="AI208" s="29" t="str">
        <f t="shared" si="228"/>
        <v/>
      </c>
      <c r="AJ208" s="40" t="e">
        <f t="shared" ref="AJ208:AJ229" si="330">EK208-273.15</f>
        <v>#REF!</v>
      </c>
      <c r="AK208" s="41">
        <f t="shared" ref="AK208:AK229" ca="1" si="331">10^4/(4.07-0.329*AN208+0.12*P208+0.567*EA208-3.06*BT208-6.17*BW208+1.89*BT208/(BT208+BR208)+2.57*DJ208)</f>
        <v>981.60915678529216</v>
      </c>
      <c r="AL208" s="40">
        <f t="shared" ref="AL208:AL229" ca="1" si="332">(5573.8+587.9*AN208-61*AN208^2)/(5.3-0.633*LN(ET208)-3.97*EF208+0.06*EG208+24.7*BU208^2+0.081*P208+0.156*AN208)</f>
        <v>1200.2831488826832</v>
      </c>
      <c r="AM208" s="94">
        <f t="shared" ref="AM208:AM229" ca="1" si="333">AK208</f>
        <v>981.60915678529216</v>
      </c>
      <c r="AN208" s="94">
        <f t="shared" ref="AN208:AN229" ca="1" si="334">AS208</f>
        <v>0.74446812901793147</v>
      </c>
      <c r="AO208" s="90">
        <f t="shared" ref="AO208:AO229" si="335">(-8.51+0.856*I208-1.14*U208+45.474*U208/F208+1.067*(K208+L208))/10</f>
        <v>0.66822820558882234</v>
      </c>
      <c r="AP208" s="90">
        <f t="shared" ref="AP208:AP229" si="336">(-0.892+31.81*U208/F208)/10</f>
        <v>9.2813306719893546E-2</v>
      </c>
      <c r="AQ208" s="29"/>
      <c r="AR208" s="40" t="e">
        <f t="shared" ref="AR208:AR229" si="337">(-13.97+0.0129*AJ208-19.64*BO208+47.49*BT208+6.99*DJ208+37.37*DW208+0.748*P208+79.67*(BV208+BW208)+0.001416*AJ208*LN(DT208/(BO208^2*BQ208*BV208)))/10</f>
        <v>#REF!</v>
      </c>
      <c r="AS208" s="40">
        <f t="shared" ref="AS208:AS229" ca="1" si="338">(1.788+0.0375*AM208+0.001295*AM208*EB208-33.42*BQ208+9.795*BT208/(BT208+BR208)-26.2*DD208+14.21*DJ208+36.08*(BV208+BW208)+0.784*P208)/10</f>
        <v>0.74446812901793147</v>
      </c>
      <c r="AT208" s="40">
        <f t="shared" ref="AT208:AT229" ca="1" si="339">(2064+0.321*AM208-343.4*LN(AM208)+31.52*DF208-12.28*DM208-290*DQ208-177.2*(DF208-0.1715)^2-372*(DF208-0.1715)*(DM208-0.0736)+1.54*LN(DQ208))/10</f>
        <v>-0.31004456339980846</v>
      </c>
      <c r="AU208" s="64"/>
      <c r="AV208" s="126">
        <f t="shared" ref="AV208:AV229" si="340">AX208/AY208</f>
        <v>2.2751891051815019</v>
      </c>
      <c r="AW208" s="29"/>
      <c r="AX208" s="29">
        <f t="shared" ref="AX208:AX229" si="341">(V208/71.85)/(X208/40.3)</f>
        <v>0.77773745178485842</v>
      </c>
      <c r="AY208" s="29">
        <f t="shared" ref="AY208:AY229" si="342">(G208/71.85)/(I208/40.3)</f>
        <v>0.34183420183124291</v>
      </c>
      <c r="AZ208" s="29">
        <f t="shared" ref="AZ208:AZ229" si="343">100*(BG208/(BG208+BE208))</f>
        <v>74.521831388033092</v>
      </c>
      <c r="BA208" s="29">
        <f t="shared" ref="BA208:BA229" si="344">100*(CG208/(CG208+CE208))</f>
        <v>56.247356153493996</v>
      </c>
      <c r="BB208" s="29">
        <f t="shared" ref="BB208:BB229" si="345">D208/BB$11</f>
        <v>0.72564713244558066</v>
      </c>
      <c r="BC208" s="29">
        <f t="shared" ref="BC208:BC229" si="346">E208/BC$11</f>
        <v>8.1373280519987778E-3</v>
      </c>
      <c r="BD208" s="29">
        <f t="shared" ref="BD208:BD229" si="347">F208/BD$11</f>
        <v>0.29481860711448493</v>
      </c>
      <c r="BE208" s="29">
        <f t="shared" ref="BE208:BE229" si="348">G208/BE$11</f>
        <v>0.10772982362373063</v>
      </c>
      <c r="BF208" s="29">
        <f t="shared" ref="BF208:BF229" si="349">H208/BF$11</f>
        <v>1.5506607929515418E-3</v>
      </c>
      <c r="BG208" s="29">
        <f t="shared" ref="BG208:BG229" si="350">I208/BG$11</f>
        <v>0.31510207322277467</v>
      </c>
      <c r="BH208" s="29">
        <f t="shared" ref="BH208:BH229" si="351">J208/BH$11</f>
        <v>0.17547175867640083</v>
      </c>
      <c r="BI208" s="29">
        <f t="shared" ref="BI208:BI229" si="352">K208/BI$11</f>
        <v>7.7768401827073411E-2</v>
      </c>
      <c r="BJ208" s="29">
        <f t="shared" ref="BJ208:BJ229" si="353">L208/BJ$11</f>
        <v>2.5478788908233894E-3</v>
      </c>
      <c r="BK208" s="29">
        <f t="shared" ref="BK208:BK229" si="354">M208/BK$11</f>
        <v>0</v>
      </c>
      <c r="BL208" s="29">
        <f t="shared" ref="BL208:BL229" si="355">N208/BL$11</f>
        <v>9.210635389103293E-4</v>
      </c>
      <c r="BM208" s="29">
        <f t="shared" ref="BM208:BM229" si="356">O208/(BM$11/2)</f>
        <v>2.9590593009574668E-3</v>
      </c>
      <c r="BN208" s="29">
        <f t="shared" ref="BN208:BN229" si="357">SUM(BB208:BM208)</f>
        <v>1.7126537874856864</v>
      </c>
      <c r="BO208" s="29">
        <f t="shared" ref="BO208:BO229" si="358">BB208/$BN208</f>
        <v>0.42369750252378158</v>
      </c>
      <c r="BP208" s="29">
        <f t="shared" ref="BP208:BP229" si="359">BC208/$BN208</f>
        <v>4.7512977295574898E-3</v>
      </c>
      <c r="BQ208" s="29">
        <f t="shared" ref="BQ208:BQ229" si="360">BD208/$BN208</f>
        <v>0.1721413920716004</v>
      </c>
      <c r="BR208" s="29">
        <f t="shared" ref="BR208:BR229" si="361">BE208/$BN208</f>
        <v>6.290227739599763E-2</v>
      </c>
      <c r="BS208" s="29">
        <f t="shared" ref="BS208:BS229" si="362">BF208/$BN208</f>
        <v>9.0541404473115184E-4</v>
      </c>
      <c r="BT208" s="29">
        <f t="shared" ref="BT208:BT229" si="363">BG208/$BN208</f>
        <v>0.18398468828038494</v>
      </c>
      <c r="BU208" s="29">
        <f t="shared" ref="BU208:BU229" si="364">BH208/$BN208</f>
        <v>0.10245605968851854</v>
      </c>
      <c r="BV208" s="29">
        <f t="shared" ref="BV208:BV229" si="365">BI208/$BN208</f>
        <v>4.5408127664403018E-2</v>
      </c>
      <c r="BW208" s="29">
        <f t="shared" ref="BW208:BW229" si="366">BJ208/$BN208</f>
        <v>1.4876788930960067E-3</v>
      </c>
      <c r="BX208" s="29">
        <f t="shared" ref="BX208:BX229" si="367">BK208/$BN208</f>
        <v>0</v>
      </c>
      <c r="BY208" s="29">
        <f t="shared" ref="BY208:BY229" si="368">BL208/$BN208</f>
        <v>5.377990260731708E-4</v>
      </c>
      <c r="BZ208" s="29">
        <f t="shared" ref="BZ208:BZ229" si="369">BM208/$BN208</f>
        <v>1.7277626818562109E-3</v>
      </c>
      <c r="CA208" s="29">
        <f t="shared" ref="CA208:CA229" si="370">SUM(BO208:BZ208)</f>
        <v>1.0000000000000002</v>
      </c>
      <c r="CB208" s="29">
        <f t="shared" ref="CB208:CB229" si="371">S208/CB$11</f>
        <v>0.86145632053631316</v>
      </c>
      <c r="CC208" s="29">
        <f t="shared" ref="CC208:CC229" si="372">T208/CC$11</f>
        <v>1.1267069610459847E-3</v>
      </c>
      <c r="CD208" s="29">
        <f t="shared" ref="CD208:CD229" si="373">U208/CD$11</f>
        <v>8.4345975421975077E-3</v>
      </c>
      <c r="CE208" s="29">
        <f t="shared" ref="CE208:CE229" si="374">V208/CE$11</f>
        <v>0.37190450739355063</v>
      </c>
      <c r="CF208" s="29">
        <f t="shared" ref="CF208:CF229" si="375">W208/CF$11</f>
        <v>9.4449339207048465E-3</v>
      </c>
      <c r="CG208" s="29">
        <f t="shared" ref="CG208:CG229" si="376">X208/CG$11</f>
        <v>0.4781115709451077</v>
      </c>
      <c r="CH208" s="29">
        <f t="shared" ref="CH208:CH229" si="377">Y208/CH$11</f>
        <v>1.9972395296500911E-2</v>
      </c>
      <c r="CI208" s="29">
        <f t="shared" ref="CI208:CI229" si="378">Z208/CI$11</f>
        <v>1.6134523200637637E-4</v>
      </c>
      <c r="CJ208" s="29">
        <f t="shared" ref="CJ208:CJ229" si="379">AA208/CJ$11</f>
        <v>1.0616162045097456E-4</v>
      </c>
      <c r="CK208" s="29">
        <f t="shared" ref="CK208:CK229" si="380">AB208/CK$11</f>
        <v>0</v>
      </c>
      <c r="CL208" s="29">
        <f t="shared" ref="CL208:CL229" si="381">AC208/CL$11</f>
        <v>6.5790252779309236E-5</v>
      </c>
      <c r="CM208" s="29">
        <f t="shared" ref="CM208:CM229" si="382">SUM(CB208:CL208)</f>
        <v>1.7507843297006573</v>
      </c>
      <c r="CN208" s="29"/>
      <c r="CO208" s="29">
        <f t="shared" ref="CO208:CO229" si="383">CG208/(CG208+CE208+CF208+CH208+CI208+CL208)</f>
        <v>0.5435182636389021</v>
      </c>
      <c r="CP208" s="29"/>
      <c r="CQ208" s="29">
        <f t="shared" ref="CQ208:CQ229" si="384">2*CB208</f>
        <v>1.7229126410726263</v>
      </c>
      <c r="CR208" s="29">
        <f t="shared" ref="CR208:CR229" si="385">2*CC208</f>
        <v>2.2534139220919693E-3</v>
      </c>
      <c r="CS208" s="29">
        <f t="shared" ref="CS208:CS229" si="386">3*CD208</f>
        <v>2.5303792626592523E-2</v>
      </c>
      <c r="CT208" s="29">
        <f t="shared" ref="CT208:CT229" si="387">CE208</f>
        <v>0.37190450739355063</v>
      </c>
      <c r="CU208" s="29">
        <f t="shared" ref="CU208:CU229" si="388">CF208</f>
        <v>9.4449339207048465E-3</v>
      </c>
      <c r="CV208" s="29">
        <f t="shared" ref="CV208:CV229" si="389">CG208</f>
        <v>0.4781115709451077</v>
      </c>
      <c r="CW208" s="29">
        <f t="shared" ref="CW208:CW229" si="390">CH208</f>
        <v>1.9972395296500911E-2</v>
      </c>
      <c r="CX208" s="29">
        <f t="shared" ref="CX208:CX229" si="391">CI208</f>
        <v>1.6134523200637637E-4</v>
      </c>
      <c r="CY208" s="29">
        <f t="shared" ref="CY208:CY229" si="392">CJ208</f>
        <v>1.0616162045097456E-4</v>
      </c>
      <c r="CZ208" s="29">
        <f t="shared" ref="CZ208:CZ229" si="393">CK208</f>
        <v>0</v>
      </c>
      <c r="DA208" s="29">
        <f t="shared" ref="DA208:DA229" si="394">3*CL208</f>
        <v>1.9737075833792771E-4</v>
      </c>
      <c r="DB208" s="29">
        <f t="shared" ref="DB208:DB229" si="395">SUM(CQ208:DA208)</f>
        <v>2.6303681327879702</v>
      </c>
      <c r="DC208" s="29">
        <f t="shared" ref="DC208:DC229" si="396">6/DB208</f>
        <v>2.2810495326524891</v>
      </c>
      <c r="DD208" s="29">
        <f t="shared" ref="DD208:DD229" si="397">CB208*$DC208</f>
        <v>1.96502453735989</v>
      </c>
      <c r="DE208" s="29">
        <f t="shared" ref="DE208:DE229" si="398">CC208*$DC208</f>
        <v>2.5700743869302494E-3</v>
      </c>
      <c r="DF208" s="29">
        <f t="shared" ref="DF208:DF229" si="399">CD208*$DC208*2</f>
        <v>3.8479469563482915E-2</v>
      </c>
      <c r="DG208" s="29">
        <f t="shared" ref="DG208:DG229" si="400">DE208+DD208</f>
        <v>1.9675946117468204</v>
      </c>
      <c r="DH208" s="29">
        <f t="shared" ref="DH208:DH229" si="401">IF(DD208&lt;2,2-DD208,0)</f>
        <v>3.4975462640109978E-2</v>
      </c>
      <c r="DI208" s="29">
        <f t="shared" ref="DI208:DI229" si="402">DF208-DH208</f>
        <v>3.5040069233729376E-3</v>
      </c>
      <c r="DJ208" s="29">
        <f t="shared" ref="DJ208:DJ229" si="403">CE208*$DC208</f>
        <v>0.84833260278141287</v>
      </c>
      <c r="DK208" s="29">
        <f t="shared" ref="DK208:DK229" si="404">CF208*$DC208</f>
        <v>2.1544362105757432E-2</v>
      </c>
      <c r="DL208" s="29">
        <f t="shared" ref="DL208:DL229" si="405">CG208*$DC208</f>
        <v>1.0905961754600852</v>
      </c>
      <c r="DM208" s="29">
        <f t="shared" ref="DM208:DM229" si="406">CH208*$DC208</f>
        <v>4.5558022957034178E-2</v>
      </c>
      <c r="DN208" s="29">
        <f t="shared" ref="DN208:DN229" si="407">CI208*$DC208*2</f>
        <v>7.360729321277045E-4</v>
      </c>
      <c r="DO208" s="29">
        <f t="shared" ref="DO208:DO229" si="408">CJ208*$DC208*2</f>
        <v>4.8431982943065289E-4</v>
      </c>
      <c r="DP208" s="29">
        <f t="shared" ref="DP208:DP229" si="409">CK208*$DC208</f>
        <v>0</v>
      </c>
      <c r="DQ208" s="29">
        <f t="shared" ref="DQ208:DQ229" si="410">CL208*$DC208*2</f>
        <v>3.001416507106649E-4</v>
      </c>
      <c r="DR208" s="31">
        <f t="shared" ref="DR208:DR229" si="411">DQ208+DP208+DO208+DN208+DM208+DL208+DK208+DJ208+DF208+DE208+DD208</f>
        <v>4.0136257790268619</v>
      </c>
      <c r="DS208" s="29"/>
      <c r="DT208" s="29">
        <f t="shared" ref="DT208:DT229" si="412">DN208</f>
        <v>7.360729321277045E-4</v>
      </c>
      <c r="DU208" s="29">
        <f t="shared" ref="DU208:DU229" si="413">DE208</f>
        <v>2.5700743869302494E-3</v>
      </c>
      <c r="DV208" s="29">
        <f t="shared" ref="DV208:DV229" si="414">DQ208</f>
        <v>3.001416507106649E-4</v>
      </c>
      <c r="DW208" s="31">
        <f t="shared" ref="DW208:DW229" si="415">IF((DI208-DT208-DV208)&gt;0,(DI208-DT208-DV208),0)</f>
        <v>2.4677923405345683E-3</v>
      </c>
      <c r="DX208" s="29">
        <f t="shared" ref="DX208:DX229" si="416">DM208</f>
        <v>4.5558022957034178E-2</v>
      </c>
      <c r="DY208" s="29">
        <f t="shared" ref="DY208:DY229" si="417">((DJ208+DL208+DK208)-DU208-DW208-DX208)/2</f>
        <v>0.95493862533137819</v>
      </c>
      <c r="DZ208" s="29">
        <f t="shared" ref="DZ208:DZ229" si="418">SUM(DT208:DY208)</f>
        <v>1.0065707295987156</v>
      </c>
      <c r="EA208" s="29">
        <f t="shared" ref="EA208:EA229" si="419">LN(DY208/(BO208^2*(BR208+BS208+BT208)^2))</f>
        <v>4.4616909483695055</v>
      </c>
      <c r="EB208" s="29">
        <f t="shared" ref="EB208:EB229" si="420">LN(DW208/(BO208*BQ208^2*(BR208+BS208+BT208)))</f>
        <v>-0.23165355359229306</v>
      </c>
      <c r="EC208" s="29"/>
      <c r="ED208" s="29"/>
      <c r="EE208" s="29">
        <f t="shared" ref="EE208:EE229" si="421">BO208</f>
        <v>0.42369750252378158</v>
      </c>
      <c r="EF208" s="29">
        <f t="shared" ref="EF208:EF229" si="422">BT208+BR208+BU208+BS208</f>
        <v>0.3502484394096323</v>
      </c>
      <c r="EG208" s="29">
        <f t="shared" ref="EG208:EG229" si="423">(7/2)*LN(1-BQ208)+7*LN(1-BP208)</f>
        <v>-0.69453350610562281</v>
      </c>
      <c r="EH208" s="29">
        <f t="shared" ref="EH208:EH229" si="424">(0.5-(-0.089*BU208-0.025*BS208+0.129*BR208))/(BT208+0.072*BU208+0.352*BS208+0.264*BR208)</f>
        <v>2.4054703282427838</v>
      </c>
      <c r="EI208" s="29" t="e">
        <f>125.9*1000/8.3144+(#REF!*10^9-10^5)*6.5*(10^-6)/8.3144</f>
        <v>#REF!</v>
      </c>
      <c r="EJ208" s="29">
        <f t="shared" ref="EJ208:EJ229" si="425">67.92/8.3144+2*LN(EH208)+2*LN(2*EF208)-EG208</f>
        <v>9.9070535394552657</v>
      </c>
      <c r="EK208" s="29" t="e">
        <f t="shared" ref="EK208:EK229" si="426">EI208/EJ208</f>
        <v>#REF!</v>
      </c>
      <c r="EL208" s="29" t="e">
        <f>#REF!</f>
        <v>#REF!</v>
      </c>
      <c r="EM208" s="29" t="e">
        <f>1/(0.000407-0.0000329*#REF!+0.00001202*P208+0.000056662*EA208-0.000306214*BT208-0.0006176*BW208+0.00018946*BT208/(BT208+BR208)+0.00025746*DJ208)</f>
        <v>#REF!</v>
      </c>
      <c r="EN208" s="29"/>
      <c r="EO208" s="29" t="e">
        <f t="shared" ref="EO208:EO229" si="427">0.1788+0.00375*EL208+0.0001295*EL208*EB208-3.3424*BQ208+0.9795*BT208/(BT208+BR208)-2.622*DD208+1.4215*DJ208+3.608*(BV208+BW208)+0.0784*P208</f>
        <v>#REF!</v>
      </c>
      <c r="EP208" s="29" t="e">
        <f>#REF!</f>
        <v>#REF!</v>
      </c>
      <c r="EQ208" s="31" t="e">
        <f t="shared" ref="EQ208:EQ229" si="428">2064.1+0.321*EL208-343.4*LN(EL208)+31.52*DF208-12.28*DM208-290*DQ208+1.54*LN(DQ208)-177.2*(DF208-0.1715)^2-372*(DF208-0.1715)*(DM208-0.0736)</f>
        <v>#REF!</v>
      </c>
      <c r="ER208" s="31" t="e">
        <f>2064.1+31.52*DF208-12.28*DM208-289.6*DQ208+1.544*LN(DQ208)-177.24*(DF208-0.17145)^2-371.87*(DF208-0.17145)*(DM208-0.07365)+0.321067*#REF!-343.43*LN(#REF!)</f>
        <v>#REF!</v>
      </c>
      <c r="ES208" s="31" t="e">
        <f t="shared" ref="ES208:ES229" si="429">3188.6+0.381*(273.15+EL208)-512.2*LN(EL208+273.15)-32.048*DF208-11.88*DM208-281*DQ208-178*(DF208-0.1715)^2-363*(DF208-0.1715)*(DM208-0.0736)</f>
        <v>#REF!</v>
      </c>
      <c r="ET208" s="31">
        <f t="shared" ref="ET208:ET229" si="430">BT208/(BT208+BR208)</f>
        <v>0.74521831388033088</v>
      </c>
      <c r="EU208" s="31" t="e">
        <f>(5573.8+587.9*#REF!-61*#REF!^2)/(5.3-0.633*LN(ET208)-3.97*EF208+0.06*EG208+24.7*BU208^2+0.081*P208+0.156*#REF!)</f>
        <v>#REF!</v>
      </c>
    </row>
    <row r="209" spans="4:151">
      <c r="D209">
        <v>46.2</v>
      </c>
      <c r="E209">
        <v>0.68</v>
      </c>
      <c r="F209">
        <v>18</v>
      </c>
      <c r="G209">
        <v>6.4</v>
      </c>
      <c r="H209">
        <v>0.08</v>
      </c>
      <c r="I209">
        <v>8.48</v>
      </c>
      <c r="J209">
        <v>8.82</v>
      </c>
      <c r="K209">
        <v>3</v>
      </c>
      <c r="L209">
        <v>0.44</v>
      </c>
      <c r="M209" s="30">
        <v>0</v>
      </c>
      <c r="N209">
        <v>0.06</v>
      </c>
      <c r="O209">
        <v>0.22</v>
      </c>
      <c r="P209">
        <v>7.87</v>
      </c>
      <c r="S209">
        <v>51.76</v>
      </c>
      <c r="T209">
        <v>0.09</v>
      </c>
      <c r="U209">
        <v>0.86</v>
      </c>
      <c r="V209">
        <v>26.72</v>
      </c>
      <c r="W209">
        <v>0.67</v>
      </c>
      <c r="X209">
        <v>19.27</v>
      </c>
      <c r="Y209">
        <v>1.1200000000000001</v>
      </c>
      <c r="Z209">
        <v>0.01</v>
      </c>
      <c r="AA209">
        <v>0.01</v>
      </c>
      <c r="AB209" s="30">
        <v>0</v>
      </c>
      <c r="AC209">
        <v>0.01</v>
      </c>
      <c r="AD209" s="30">
        <v>0</v>
      </c>
      <c r="AF209" s="29">
        <f t="shared" ref="AF209:AF211" si="431">0.4805-0.3733*BO209</f>
        <v>0.31149877686118455</v>
      </c>
      <c r="AG209" s="29">
        <f t="shared" ref="AG209:AG211" si="432">ABS(AF209-AV209)</f>
        <v>1.5257612127599878</v>
      </c>
      <c r="AH209" s="7" t="str">
        <f t="shared" ref="AH209:AH211" si="433">IF(AG209&lt;0.06, 10*AN209, "")</f>
        <v/>
      </c>
      <c r="AI209" s="29" t="str">
        <f t="shared" ref="AI209:AI211" si="434">IF(AG209&lt;0.06, AM209+273.15, "")</f>
        <v/>
      </c>
      <c r="AJ209" s="40" t="e">
        <f t="shared" si="330"/>
        <v>#REF!</v>
      </c>
      <c r="AK209" s="41">
        <f t="shared" ca="1" si="331"/>
        <v>927.84154036347002</v>
      </c>
      <c r="AL209" s="40">
        <f t="shared" ca="1" si="332"/>
        <v>1098.8506041099856</v>
      </c>
      <c r="AM209" s="94">
        <f t="shared" ca="1" si="333"/>
        <v>927.84154036347002</v>
      </c>
      <c r="AN209" s="94">
        <f t="shared" ca="1" si="334"/>
        <v>0.51052808594253407</v>
      </c>
      <c r="AO209" s="90">
        <f t="shared" si="335"/>
        <v>0.36116066666666674</v>
      </c>
      <c r="AP209" s="90">
        <f t="shared" si="336"/>
        <v>6.2781111111111121E-2</v>
      </c>
      <c r="AQ209" s="29"/>
      <c r="AR209" s="40" t="e">
        <f t="shared" si="337"/>
        <v>#REF!</v>
      </c>
      <c r="AS209" s="40">
        <f t="shared" ca="1" si="338"/>
        <v>0.51052808594253407</v>
      </c>
      <c r="AT209" s="40">
        <f t="shared" ca="1" si="339"/>
        <v>-0.10153532819119633</v>
      </c>
      <c r="AU209" s="64"/>
      <c r="AV209" s="126">
        <f t="shared" si="340"/>
        <v>1.8372599896211723</v>
      </c>
      <c r="AW209" s="29"/>
      <c r="AX209" s="29">
        <f t="shared" si="341"/>
        <v>0.77773745178485842</v>
      </c>
      <c r="AY209" s="29">
        <f t="shared" si="342"/>
        <v>0.423313769514581</v>
      </c>
      <c r="AZ209" s="29">
        <f t="shared" si="343"/>
        <v>70.255248526799235</v>
      </c>
      <c r="BA209" s="29">
        <f t="shared" si="344"/>
        <v>56.247356153493996</v>
      </c>
      <c r="BB209" s="29">
        <f t="shared" si="345"/>
        <v>0.76891966786664745</v>
      </c>
      <c r="BC209" s="29">
        <f t="shared" si="346"/>
        <v>8.5128970390141064E-3</v>
      </c>
      <c r="BD209" s="29">
        <f t="shared" si="347"/>
        <v>0.35307617618501191</v>
      </c>
      <c r="BE209" s="29">
        <f t="shared" si="348"/>
        <v>8.9078923926598969E-2</v>
      </c>
      <c r="BF209" s="29">
        <f t="shared" si="349"/>
        <v>1.1277533039647577E-3</v>
      </c>
      <c r="BG209" s="29">
        <f t="shared" si="350"/>
        <v>0.21039886464008892</v>
      </c>
      <c r="BH209" s="29">
        <f t="shared" si="351"/>
        <v>0.15728261295994467</v>
      </c>
      <c r="BI209" s="29">
        <f t="shared" si="352"/>
        <v>9.6807139203825818E-2</v>
      </c>
      <c r="BJ209" s="29">
        <f t="shared" si="353"/>
        <v>9.3422225996857618E-3</v>
      </c>
      <c r="BK209" s="29">
        <f t="shared" si="354"/>
        <v>0</v>
      </c>
      <c r="BL209" s="29">
        <f t="shared" si="355"/>
        <v>7.8948303335171072E-4</v>
      </c>
      <c r="BM209" s="29">
        <f t="shared" si="356"/>
        <v>3.0999668867173463E-3</v>
      </c>
      <c r="BN209" s="29">
        <f t="shared" si="357"/>
        <v>1.6984357076448517</v>
      </c>
      <c r="BO209" s="29">
        <f t="shared" si="358"/>
        <v>0.45272226932444531</v>
      </c>
      <c r="BP209" s="29">
        <f t="shared" si="359"/>
        <v>5.0121985781955659E-3</v>
      </c>
      <c r="BQ209" s="29">
        <f t="shared" si="360"/>
        <v>0.20788315659861364</v>
      </c>
      <c r="BR209" s="29">
        <f t="shared" si="361"/>
        <v>5.2447627852879347E-2</v>
      </c>
      <c r="BS209" s="29">
        <f t="shared" si="362"/>
        <v>6.6399528630292691E-4</v>
      </c>
      <c r="BT209" s="29">
        <f t="shared" si="363"/>
        <v>0.12387802711227736</v>
      </c>
      <c r="BU209" s="29">
        <f t="shared" si="364"/>
        <v>9.2604396063976857E-2</v>
      </c>
      <c r="BV209" s="29">
        <f t="shared" si="365"/>
        <v>5.6997823802270468E-2</v>
      </c>
      <c r="BW209" s="29">
        <f t="shared" si="366"/>
        <v>5.5004864521131756E-3</v>
      </c>
      <c r="BX209" s="29">
        <f t="shared" si="367"/>
        <v>0</v>
      </c>
      <c r="BY209" s="29">
        <f t="shared" si="368"/>
        <v>4.6482950740976421E-4</v>
      </c>
      <c r="BZ209" s="29">
        <f t="shared" si="369"/>
        <v>1.8251894215153648E-3</v>
      </c>
      <c r="CA209" s="29">
        <f t="shared" si="370"/>
        <v>0.99999999999999978</v>
      </c>
      <c r="CB209" s="29">
        <f t="shared" si="371"/>
        <v>0.86145632053631316</v>
      </c>
      <c r="CC209" s="29">
        <f t="shared" si="372"/>
        <v>1.1267069610459847E-3</v>
      </c>
      <c r="CD209" s="29">
        <f t="shared" si="373"/>
        <v>8.4345975421975077E-3</v>
      </c>
      <c r="CE209" s="29">
        <f t="shared" si="374"/>
        <v>0.37190450739355063</v>
      </c>
      <c r="CF209" s="29">
        <f t="shared" si="375"/>
        <v>9.4449339207048465E-3</v>
      </c>
      <c r="CG209" s="29">
        <f t="shared" si="376"/>
        <v>0.4781115709451077</v>
      </c>
      <c r="CH209" s="29">
        <f t="shared" si="377"/>
        <v>1.9972395296500911E-2</v>
      </c>
      <c r="CI209" s="29">
        <f t="shared" si="378"/>
        <v>1.6134523200637637E-4</v>
      </c>
      <c r="CJ209" s="29">
        <f t="shared" si="379"/>
        <v>1.0616162045097456E-4</v>
      </c>
      <c r="CK209" s="29">
        <f t="shared" si="380"/>
        <v>0</v>
      </c>
      <c r="CL209" s="29">
        <f t="shared" si="381"/>
        <v>6.5790252779309236E-5</v>
      </c>
      <c r="CM209" s="29">
        <f t="shared" si="382"/>
        <v>1.7507843297006573</v>
      </c>
      <c r="CN209" s="29"/>
      <c r="CO209" s="29">
        <f t="shared" si="383"/>
        <v>0.5435182636389021</v>
      </c>
      <c r="CP209" s="29"/>
      <c r="CQ209" s="29">
        <f t="shared" si="384"/>
        <v>1.7229126410726263</v>
      </c>
      <c r="CR209" s="29">
        <f t="shared" si="385"/>
        <v>2.2534139220919693E-3</v>
      </c>
      <c r="CS209" s="29">
        <f t="shared" si="386"/>
        <v>2.5303792626592523E-2</v>
      </c>
      <c r="CT209" s="29">
        <f t="shared" si="387"/>
        <v>0.37190450739355063</v>
      </c>
      <c r="CU209" s="29">
        <f t="shared" si="388"/>
        <v>9.4449339207048465E-3</v>
      </c>
      <c r="CV209" s="29">
        <f t="shared" si="389"/>
        <v>0.4781115709451077</v>
      </c>
      <c r="CW209" s="29">
        <f t="shared" si="390"/>
        <v>1.9972395296500911E-2</v>
      </c>
      <c r="CX209" s="29">
        <f t="shared" si="391"/>
        <v>1.6134523200637637E-4</v>
      </c>
      <c r="CY209" s="29">
        <f t="shared" si="392"/>
        <v>1.0616162045097456E-4</v>
      </c>
      <c r="CZ209" s="29">
        <f t="shared" si="393"/>
        <v>0</v>
      </c>
      <c r="DA209" s="29">
        <f t="shared" si="394"/>
        <v>1.9737075833792771E-4</v>
      </c>
      <c r="DB209" s="29">
        <f t="shared" si="395"/>
        <v>2.6303681327879702</v>
      </c>
      <c r="DC209" s="29">
        <f t="shared" si="396"/>
        <v>2.2810495326524891</v>
      </c>
      <c r="DD209" s="29">
        <f t="shared" si="397"/>
        <v>1.96502453735989</v>
      </c>
      <c r="DE209" s="29">
        <f t="shared" si="398"/>
        <v>2.5700743869302494E-3</v>
      </c>
      <c r="DF209" s="29">
        <f t="shared" si="399"/>
        <v>3.8479469563482915E-2</v>
      </c>
      <c r="DG209" s="29">
        <f t="shared" si="400"/>
        <v>1.9675946117468204</v>
      </c>
      <c r="DH209" s="29">
        <f t="shared" si="401"/>
        <v>3.4975462640109978E-2</v>
      </c>
      <c r="DI209" s="29">
        <f t="shared" si="402"/>
        <v>3.5040069233729376E-3</v>
      </c>
      <c r="DJ209" s="29">
        <f t="shared" si="403"/>
        <v>0.84833260278141287</v>
      </c>
      <c r="DK209" s="29">
        <f t="shared" si="404"/>
        <v>2.1544362105757432E-2</v>
      </c>
      <c r="DL209" s="29">
        <f t="shared" si="405"/>
        <v>1.0905961754600852</v>
      </c>
      <c r="DM209" s="29">
        <f t="shared" si="406"/>
        <v>4.5558022957034178E-2</v>
      </c>
      <c r="DN209" s="29">
        <f t="shared" si="407"/>
        <v>7.360729321277045E-4</v>
      </c>
      <c r="DO209" s="29">
        <f t="shared" si="408"/>
        <v>4.8431982943065289E-4</v>
      </c>
      <c r="DP209" s="29">
        <f t="shared" si="409"/>
        <v>0</v>
      </c>
      <c r="DQ209" s="29">
        <f t="shared" si="410"/>
        <v>3.001416507106649E-4</v>
      </c>
      <c r="DR209" s="31">
        <f t="shared" si="411"/>
        <v>4.0136257790268619</v>
      </c>
      <c r="DS209" s="29"/>
      <c r="DT209" s="29">
        <f t="shared" si="412"/>
        <v>7.360729321277045E-4</v>
      </c>
      <c r="DU209" s="29">
        <f t="shared" si="413"/>
        <v>2.5700743869302494E-3</v>
      </c>
      <c r="DV209" s="29">
        <f t="shared" si="414"/>
        <v>3.001416507106649E-4</v>
      </c>
      <c r="DW209" s="31">
        <f t="shared" si="415"/>
        <v>2.4677923405345683E-3</v>
      </c>
      <c r="DX209" s="29">
        <f t="shared" si="416"/>
        <v>4.5558022957034178E-2</v>
      </c>
      <c r="DY209" s="29">
        <f t="shared" si="417"/>
        <v>0.95493862533137819</v>
      </c>
      <c r="DZ209" s="29">
        <f t="shared" si="418"/>
        <v>1.0065707295987156</v>
      </c>
      <c r="EA209" s="29">
        <f t="shared" si="419"/>
        <v>5.0021727023434819</v>
      </c>
      <c r="EB209" s="29">
        <f t="shared" si="420"/>
        <v>-0.33873265399410307</v>
      </c>
      <c r="EC209" s="29"/>
      <c r="ED209" s="29"/>
      <c r="EE209" s="29">
        <f t="shared" si="421"/>
        <v>0.45272226932444531</v>
      </c>
      <c r="EF209" s="29">
        <f t="shared" si="422"/>
        <v>0.26959404631543654</v>
      </c>
      <c r="EG209" s="29">
        <f t="shared" si="423"/>
        <v>-0.85083590219068361</v>
      </c>
      <c r="EH209" s="29">
        <f t="shared" si="424"/>
        <v>3.4675271116191064</v>
      </c>
      <c r="EI209" s="29" t="e">
        <f>125.9*1000/8.3144+(#REF!*10^9-10^5)*6.5*(10^-6)/8.3144</f>
        <v>#REF!</v>
      </c>
      <c r="EJ209" s="29">
        <f t="shared" si="425"/>
        <v>10.271297556887921</v>
      </c>
      <c r="EK209" s="29" t="e">
        <f t="shared" si="426"/>
        <v>#REF!</v>
      </c>
      <c r="EL209" s="29" t="e">
        <f>#REF!</f>
        <v>#REF!</v>
      </c>
      <c r="EM209" s="29" t="e">
        <f>1/(0.000407-0.0000329*#REF!+0.00001202*P209+0.000056662*EA209-0.000306214*BT209-0.0006176*BW209+0.00018946*BT209/(BT209+BR209)+0.00025746*DJ209)</f>
        <v>#REF!</v>
      </c>
      <c r="EN209" s="29"/>
      <c r="EO209" s="29" t="e">
        <f t="shared" si="427"/>
        <v>#REF!</v>
      </c>
      <c r="EP209" s="29" t="e">
        <f>#REF!</f>
        <v>#REF!</v>
      </c>
      <c r="EQ209" s="31" t="e">
        <f t="shared" si="428"/>
        <v>#REF!</v>
      </c>
      <c r="ER209" s="31" t="e">
        <f>2064.1+31.52*DF209-12.28*DM209-289.6*DQ209+1.544*LN(DQ209)-177.24*(DF209-0.17145)^2-371.87*(DF209-0.17145)*(DM209-0.07365)+0.321067*#REF!-343.43*LN(#REF!)</f>
        <v>#REF!</v>
      </c>
      <c r="ES209" s="31" t="e">
        <f t="shared" si="429"/>
        <v>#REF!</v>
      </c>
      <c r="ET209" s="31">
        <f t="shared" si="430"/>
        <v>0.7025524852679923</v>
      </c>
      <c r="EU209" s="31" t="e">
        <f>(5573.8+587.9*#REF!-61*#REF!^2)/(5.3-0.633*LN(ET209)-3.97*EF209+0.06*EG209+24.7*BU209^2+0.081*P209+0.156*#REF!)</f>
        <v>#REF!</v>
      </c>
    </row>
    <row r="210" spans="4:151">
      <c r="D210">
        <v>76.84</v>
      </c>
      <c r="E210">
        <v>0.22</v>
      </c>
      <c r="F210">
        <v>11.47</v>
      </c>
      <c r="G210">
        <v>1.1599999999999999</v>
      </c>
      <c r="H210">
        <v>7.0000000000000007E-2</v>
      </c>
      <c r="I210">
        <v>0.14000000000000001</v>
      </c>
      <c r="J210">
        <v>0.67</v>
      </c>
      <c r="K210">
        <v>4.0199999999999996</v>
      </c>
      <c r="L210">
        <v>2.87</v>
      </c>
      <c r="M210" s="30">
        <v>0</v>
      </c>
      <c r="N210">
        <v>0</v>
      </c>
      <c r="O210">
        <v>0</v>
      </c>
      <c r="P210">
        <v>2.5299999999999998</v>
      </c>
      <c r="S210">
        <v>51.76</v>
      </c>
      <c r="T210">
        <v>0.09</v>
      </c>
      <c r="U210">
        <v>0.86</v>
      </c>
      <c r="V210">
        <v>26.72</v>
      </c>
      <c r="W210">
        <v>0.67</v>
      </c>
      <c r="X210">
        <v>19.27</v>
      </c>
      <c r="Y210">
        <v>1.1200000000000001</v>
      </c>
      <c r="Z210">
        <v>0.01</v>
      </c>
      <c r="AA210">
        <v>0.01</v>
      </c>
      <c r="AB210" s="30">
        <v>0</v>
      </c>
      <c r="AC210">
        <v>0.01</v>
      </c>
      <c r="AD210" s="30">
        <v>0</v>
      </c>
      <c r="AF210" s="29">
        <f t="shared" si="431"/>
        <v>0.20451694664220738</v>
      </c>
      <c r="AG210" s="29">
        <f t="shared" si="432"/>
        <v>3.716730542752672E-2</v>
      </c>
      <c r="AH210" s="7">
        <f t="shared" ca="1" si="433"/>
        <v>-3.1346765268540189E-2</v>
      </c>
      <c r="AI210" s="29">
        <f t="shared" ca="1" si="434"/>
        <v>1106.0535858295652</v>
      </c>
      <c r="AJ210" s="40" t="e">
        <f t="shared" si="330"/>
        <v>#REF!</v>
      </c>
      <c r="AK210" s="41">
        <f t="shared" ca="1" si="331"/>
        <v>832.90358582956526</v>
      </c>
      <c r="AL210" s="40">
        <f t="shared" ca="1" si="332"/>
        <v>857.63241241568062</v>
      </c>
      <c r="AM210" s="94">
        <f t="shared" ca="1" si="333"/>
        <v>832.90358582956526</v>
      </c>
      <c r="AN210" s="94">
        <f t="shared" ca="1" si="334"/>
        <v>-3.134676526854019E-3</v>
      </c>
      <c r="AO210" s="90">
        <f t="shared" si="335"/>
        <v>0.13906288491717519</v>
      </c>
      <c r="AP210" s="90">
        <f t="shared" si="336"/>
        <v>0.14930566695727987</v>
      </c>
      <c r="AQ210" s="29"/>
      <c r="AR210" s="40" t="e">
        <f t="shared" si="337"/>
        <v>#REF!</v>
      </c>
      <c r="AS210" s="40">
        <f t="shared" ca="1" si="338"/>
        <v>-3.134676526854019E-3</v>
      </c>
      <c r="AT210" s="40">
        <f t="shared" ca="1" si="339"/>
        <v>0.55772142791209023</v>
      </c>
      <c r="AU210" s="64"/>
      <c r="AV210" s="126">
        <f t="shared" si="340"/>
        <v>0.16734964121468066</v>
      </c>
      <c r="AW210" s="29"/>
      <c r="AX210" s="29">
        <f t="shared" si="341"/>
        <v>0.77773745178485842</v>
      </c>
      <c r="AY210" s="29">
        <f t="shared" si="342"/>
        <v>4.6473804553136491</v>
      </c>
      <c r="AZ210" s="29">
        <f t="shared" si="343"/>
        <v>17.705003907652664</v>
      </c>
      <c r="BA210" s="29">
        <f t="shared" si="344"/>
        <v>56.247356153493996</v>
      </c>
      <c r="BB210" s="29">
        <f t="shared" si="345"/>
        <v>1.2788698545210646</v>
      </c>
      <c r="BC210" s="29">
        <f t="shared" si="346"/>
        <v>2.7541725714457402E-3</v>
      </c>
      <c r="BD210" s="29">
        <f t="shared" si="347"/>
        <v>0.22498798560233815</v>
      </c>
      <c r="BE210" s="29">
        <f t="shared" si="348"/>
        <v>1.6145554961696063E-2</v>
      </c>
      <c r="BF210" s="29">
        <f t="shared" si="349"/>
        <v>9.8678414096916309E-4</v>
      </c>
      <c r="BG210" s="29">
        <f t="shared" si="350"/>
        <v>3.4735661615109023E-3</v>
      </c>
      <c r="BH210" s="29">
        <f t="shared" si="351"/>
        <v>1.1947772186299652E-2</v>
      </c>
      <c r="BI210" s="29">
        <f t="shared" si="352"/>
        <v>0.12972156653312658</v>
      </c>
      <c r="BJ210" s="29">
        <f t="shared" si="353"/>
        <v>6.0936770138859404E-2</v>
      </c>
      <c r="BK210" s="29">
        <f t="shared" si="354"/>
        <v>0</v>
      </c>
      <c r="BL210" s="29">
        <f t="shared" si="355"/>
        <v>0</v>
      </c>
      <c r="BM210" s="29">
        <f t="shared" si="356"/>
        <v>0</v>
      </c>
      <c r="BN210" s="29">
        <f t="shared" si="357"/>
        <v>1.7298240268173104</v>
      </c>
      <c r="BO210" s="29">
        <f t="shared" si="358"/>
        <v>0.73930633098792553</v>
      </c>
      <c r="BP210" s="29">
        <f t="shared" si="359"/>
        <v>1.5921692199599752E-3</v>
      </c>
      <c r="BQ210" s="29">
        <f t="shared" si="360"/>
        <v>0.13006408866703728</v>
      </c>
      <c r="BR210" s="29">
        <f t="shared" si="361"/>
        <v>9.3336401341367319E-3</v>
      </c>
      <c r="BS210" s="29">
        <f t="shared" si="362"/>
        <v>5.7045348293880479E-4</v>
      </c>
      <c r="BT210" s="29">
        <f t="shared" si="363"/>
        <v>2.0080459674860045E-3</v>
      </c>
      <c r="BU210" s="29">
        <f t="shared" si="364"/>
        <v>6.906929260476433E-3</v>
      </c>
      <c r="BV210" s="29">
        <f t="shared" si="365"/>
        <v>7.4991192469328963E-2</v>
      </c>
      <c r="BW210" s="29">
        <f t="shared" si="366"/>
        <v>3.522714981071022E-2</v>
      </c>
      <c r="BX210" s="29">
        <f t="shared" si="367"/>
        <v>0</v>
      </c>
      <c r="BY210" s="29">
        <f t="shared" si="368"/>
        <v>0</v>
      </c>
      <c r="BZ210" s="29">
        <f t="shared" si="369"/>
        <v>0</v>
      </c>
      <c r="CA210" s="29">
        <f t="shared" si="370"/>
        <v>1</v>
      </c>
      <c r="CB210" s="29">
        <f t="shared" si="371"/>
        <v>0.86145632053631316</v>
      </c>
      <c r="CC210" s="29">
        <f t="shared" si="372"/>
        <v>1.1267069610459847E-3</v>
      </c>
      <c r="CD210" s="29">
        <f t="shared" si="373"/>
        <v>8.4345975421975077E-3</v>
      </c>
      <c r="CE210" s="29">
        <f t="shared" si="374"/>
        <v>0.37190450739355063</v>
      </c>
      <c r="CF210" s="29">
        <f t="shared" si="375"/>
        <v>9.4449339207048465E-3</v>
      </c>
      <c r="CG210" s="29">
        <f t="shared" si="376"/>
        <v>0.4781115709451077</v>
      </c>
      <c r="CH210" s="29">
        <f t="shared" si="377"/>
        <v>1.9972395296500911E-2</v>
      </c>
      <c r="CI210" s="29">
        <f t="shared" si="378"/>
        <v>1.6134523200637637E-4</v>
      </c>
      <c r="CJ210" s="29">
        <f t="shared" si="379"/>
        <v>1.0616162045097456E-4</v>
      </c>
      <c r="CK210" s="29">
        <f t="shared" si="380"/>
        <v>0</v>
      </c>
      <c r="CL210" s="29">
        <f t="shared" si="381"/>
        <v>6.5790252779309236E-5</v>
      </c>
      <c r="CM210" s="29">
        <f t="shared" si="382"/>
        <v>1.7507843297006573</v>
      </c>
      <c r="CN210" s="29"/>
      <c r="CO210" s="29">
        <f t="shared" si="383"/>
        <v>0.5435182636389021</v>
      </c>
      <c r="CP210" s="29"/>
      <c r="CQ210" s="29">
        <f t="shared" si="384"/>
        <v>1.7229126410726263</v>
      </c>
      <c r="CR210" s="29">
        <f t="shared" si="385"/>
        <v>2.2534139220919693E-3</v>
      </c>
      <c r="CS210" s="29">
        <f t="shared" si="386"/>
        <v>2.5303792626592523E-2</v>
      </c>
      <c r="CT210" s="29">
        <f t="shared" si="387"/>
        <v>0.37190450739355063</v>
      </c>
      <c r="CU210" s="29">
        <f t="shared" si="388"/>
        <v>9.4449339207048465E-3</v>
      </c>
      <c r="CV210" s="29">
        <f t="shared" si="389"/>
        <v>0.4781115709451077</v>
      </c>
      <c r="CW210" s="29">
        <f t="shared" si="390"/>
        <v>1.9972395296500911E-2</v>
      </c>
      <c r="CX210" s="29">
        <f t="shared" si="391"/>
        <v>1.6134523200637637E-4</v>
      </c>
      <c r="CY210" s="29">
        <f t="shared" si="392"/>
        <v>1.0616162045097456E-4</v>
      </c>
      <c r="CZ210" s="29">
        <f t="shared" si="393"/>
        <v>0</v>
      </c>
      <c r="DA210" s="29">
        <f t="shared" si="394"/>
        <v>1.9737075833792771E-4</v>
      </c>
      <c r="DB210" s="29">
        <f t="shared" si="395"/>
        <v>2.6303681327879702</v>
      </c>
      <c r="DC210" s="29">
        <f t="shared" si="396"/>
        <v>2.2810495326524891</v>
      </c>
      <c r="DD210" s="29">
        <f t="shared" si="397"/>
        <v>1.96502453735989</v>
      </c>
      <c r="DE210" s="29">
        <f t="shared" si="398"/>
        <v>2.5700743869302494E-3</v>
      </c>
      <c r="DF210" s="29">
        <f t="shared" si="399"/>
        <v>3.8479469563482915E-2</v>
      </c>
      <c r="DG210" s="29">
        <f t="shared" si="400"/>
        <v>1.9675946117468204</v>
      </c>
      <c r="DH210" s="29">
        <f t="shared" si="401"/>
        <v>3.4975462640109978E-2</v>
      </c>
      <c r="DI210" s="29">
        <f t="shared" si="402"/>
        <v>3.5040069233729376E-3</v>
      </c>
      <c r="DJ210" s="29">
        <f t="shared" si="403"/>
        <v>0.84833260278141287</v>
      </c>
      <c r="DK210" s="29">
        <f t="shared" si="404"/>
        <v>2.1544362105757432E-2</v>
      </c>
      <c r="DL210" s="29">
        <f t="shared" si="405"/>
        <v>1.0905961754600852</v>
      </c>
      <c r="DM210" s="29">
        <f t="shared" si="406"/>
        <v>4.5558022957034178E-2</v>
      </c>
      <c r="DN210" s="29">
        <f t="shared" si="407"/>
        <v>7.360729321277045E-4</v>
      </c>
      <c r="DO210" s="29">
        <f t="shared" si="408"/>
        <v>4.8431982943065289E-4</v>
      </c>
      <c r="DP210" s="29">
        <f t="shared" si="409"/>
        <v>0</v>
      </c>
      <c r="DQ210" s="29">
        <f t="shared" si="410"/>
        <v>3.001416507106649E-4</v>
      </c>
      <c r="DR210" s="31">
        <f t="shared" si="411"/>
        <v>4.0136257790268619</v>
      </c>
      <c r="DS210" s="29"/>
      <c r="DT210" s="29">
        <f t="shared" si="412"/>
        <v>7.360729321277045E-4</v>
      </c>
      <c r="DU210" s="29">
        <f t="shared" si="413"/>
        <v>2.5700743869302494E-3</v>
      </c>
      <c r="DV210" s="29">
        <f t="shared" si="414"/>
        <v>3.001416507106649E-4</v>
      </c>
      <c r="DW210" s="31">
        <f t="shared" si="415"/>
        <v>2.4677923405345683E-3</v>
      </c>
      <c r="DX210" s="29">
        <f t="shared" si="416"/>
        <v>4.5558022957034178E-2</v>
      </c>
      <c r="DY210" s="29">
        <f t="shared" si="417"/>
        <v>0.95493862533137819</v>
      </c>
      <c r="DZ210" s="29">
        <f t="shared" si="418"/>
        <v>1.0065707295987156</v>
      </c>
      <c r="EA210" s="29">
        <f t="shared" si="419"/>
        <v>9.4183721700777046</v>
      </c>
      <c r="EB210" s="29">
        <f t="shared" si="420"/>
        <v>2.8072647919084859</v>
      </c>
      <c r="EC210" s="29"/>
      <c r="ED210" s="29"/>
      <c r="EE210" s="29">
        <f t="shared" si="421"/>
        <v>0.73930633098792553</v>
      </c>
      <c r="EF210" s="29">
        <f t="shared" si="422"/>
        <v>1.8819068845037975E-2</v>
      </c>
      <c r="EG210" s="29">
        <f t="shared" si="423"/>
        <v>-0.49882913961360764</v>
      </c>
      <c r="EH210" s="29">
        <f t="shared" si="424"/>
        <v>96.59635520432316</v>
      </c>
      <c r="EI210" s="29" t="e">
        <f>125.9*1000/8.3144+(#REF!*10^9-10^5)*6.5*(10^-6)/8.3144</f>
        <v>#REF!</v>
      </c>
      <c r="EJ210" s="29">
        <f t="shared" si="425"/>
        <v>11.249396151112361</v>
      </c>
      <c r="EK210" s="29" t="e">
        <f t="shared" si="426"/>
        <v>#REF!</v>
      </c>
      <c r="EL210" s="29" t="e">
        <f>#REF!</f>
        <v>#REF!</v>
      </c>
      <c r="EM210" s="29" t="e">
        <f>1/(0.000407-0.0000329*#REF!+0.00001202*P210+0.000056662*EA210-0.000306214*BT210-0.0006176*BW210+0.00018946*BT210/(BT210+BR210)+0.00025746*DJ210)</f>
        <v>#REF!</v>
      </c>
      <c r="EN210" s="29"/>
      <c r="EO210" s="29" t="e">
        <f t="shared" si="427"/>
        <v>#REF!</v>
      </c>
      <c r="EP210" s="29" t="e">
        <f>#REF!</f>
        <v>#REF!</v>
      </c>
      <c r="EQ210" s="31" t="e">
        <f t="shared" si="428"/>
        <v>#REF!</v>
      </c>
      <c r="ER210" s="31" t="e">
        <f>2064.1+31.52*DF210-12.28*DM210-289.6*DQ210+1.544*LN(DQ210)-177.24*(DF210-0.17145)^2-371.87*(DF210-0.17145)*(DM210-0.07365)+0.321067*#REF!-343.43*LN(#REF!)</f>
        <v>#REF!</v>
      </c>
      <c r="ES210" s="31" t="e">
        <f t="shared" si="429"/>
        <v>#REF!</v>
      </c>
      <c r="ET210" s="31">
        <f t="shared" si="430"/>
        <v>0.17705003907652664</v>
      </c>
      <c r="EU210" s="31" t="e">
        <f>(5573.8+587.9*#REF!-61*#REF!^2)/(5.3-0.633*LN(ET210)-3.97*EF210+0.06*EG210+24.7*BU210^2+0.081*P210+0.156*#REF!)</f>
        <v>#REF!</v>
      </c>
    </row>
    <row r="211" spans="4:151">
      <c r="D211">
        <v>76.319999999999993</v>
      </c>
      <c r="E211">
        <v>0.23</v>
      </c>
      <c r="F211">
        <v>11.87</v>
      </c>
      <c r="G211">
        <v>1.18</v>
      </c>
      <c r="H211">
        <v>0.01</v>
      </c>
      <c r="I211">
        <v>0.14000000000000001</v>
      </c>
      <c r="J211">
        <v>0.67</v>
      </c>
      <c r="K211">
        <v>4.22</v>
      </c>
      <c r="L211">
        <v>2.8</v>
      </c>
      <c r="M211" s="30">
        <v>0</v>
      </c>
      <c r="N211">
        <v>0</v>
      </c>
      <c r="O211">
        <v>0</v>
      </c>
      <c r="P211">
        <v>2.56</v>
      </c>
      <c r="S211">
        <v>51.76</v>
      </c>
      <c r="T211">
        <v>0.09</v>
      </c>
      <c r="U211">
        <v>0.86</v>
      </c>
      <c r="V211">
        <v>26.72</v>
      </c>
      <c r="W211">
        <v>0.67</v>
      </c>
      <c r="X211">
        <v>19.27</v>
      </c>
      <c r="Y211">
        <v>1.1200000000000001</v>
      </c>
      <c r="Z211">
        <v>0.01</v>
      </c>
      <c r="AA211">
        <v>0.01</v>
      </c>
      <c r="AB211" s="30">
        <v>0</v>
      </c>
      <c r="AC211">
        <v>0.01</v>
      </c>
      <c r="AD211" s="30">
        <v>0</v>
      </c>
      <c r="AF211" s="29">
        <f t="shared" si="431"/>
        <v>0.20697234596547193</v>
      </c>
      <c r="AG211" s="29">
        <f t="shared" si="432"/>
        <v>4.2459139347650249E-2</v>
      </c>
      <c r="AH211" s="7">
        <f t="shared" ca="1" si="433"/>
        <v>-0.2672821022723344</v>
      </c>
      <c r="AI211" s="29">
        <f t="shared" ca="1" si="434"/>
        <v>1102.1397211601179</v>
      </c>
      <c r="AJ211" s="40" t="e">
        <f t="shared" si="330"/>
        <v>#REF!</v>
      </c>
      <c r="AK211" s="41">
        <f t="shared" ca="1" si="331"/>
        <v>828.98972116011805</v>
      </c>
      <c r="AL211" s="40">
        <f t="shared" ca="1" si="332"/>
        <v>854.43008518996191</v>
      </c>
      <c r="AM211" s="94">
        <f t="shared" ca="1" si="333"/>
        <v>828.98972116011805</v>
      </c>
      <c r="AN211" s="94">
        <f t="shared" ca="1" si="334"/>
        <v>-2.6728210227233439E-2</v>
      </c>
      <c r="AO211" s="90">
        <f t="shared" si="335"/>
        <v>0.14144421735467558</v>
      </c>
      <c r="AP211" s="90">
        <f t="shared" si="336"/>
        <v>0.14126840775063187</v>
      </c>
      <c r="AQ211" s="29"/>
      <c r="AR211" s="40" t="e">
        <f t="shared" si="337"/>
        <v>#REF!</v>
      </c>
      <c r="AS211" s="40">
        <f t="shared" ca="1" si="338"/>
        <v>-2.6728210227233439E-2</v>
      </c>
      <c r="AT211" s="40">
        <f t="shared" ca="1" si="339"/>
        <v>0.59383244881803632</v>
      </c>
      <c r="AU211" s="64"/>
      <c r="AV211" s="126">
        <f t="shared" si="340"/>
        <v>0.16451320661782168</v>
      </c>
      <c r="AW211" s="29"/>
      <c r="AX211" s="29">
        <f t="shared" si="341"/>
        <v>0.77773745178485842</v>
      </c>
      <c r="AY211" s="29">
        <f t="shared" si="342"/>
        <v>4.7275077045431946</v>
      </c>
      <c r="AZ211" s="29">
        <f t="shared" si="343"/>
        <v>17.457305819004748</v>
      </c>
      <c r="BA211" s="29">
        <f t="shared" si="344"/>
        <v>56.247356153493996</v>
      </c>
      <c r="BB211" s="29">
        <f t="shared" si="345"/>
        <v>1.2702153474368512</v>
      </c>
      <c r="BC211" s="29">
        <f t="shared" si="346"/>
        <v>2.8793622337841833E-3</v>
      </c>
      <c r="BD211" s="29">
        <f t="shared" si="347"/>
        <v>0.23283412285089397</v>
      </c>
      <c r="BE211" s="29">
        <f t="shared" si="348"/>
        <v>1.6423926598966684E-2</v>
      </c>
      <c r="BF211" s="29">
        <f t="shared" si="349"/>
        <v>1.4096916299559471E-4</v>
      </c>
      <c r="BG211" s="29">
        <f t="shared" si="350"/>
        <v>3.4735661615109023E-3</v>
      </c>
      <c r="BH211" s="29">
        <f t="shared" si="351"/>
        <v>1.1947772186299652E-2</v>
      </c>
      <c r="BI211" s="29">
        <f t="shared" si="352"/>
        <v>0.13617537581338163</v>
      </c>
      <c r="BJ211" s="29">
        <f t="shared" si="353"/>
        <v>5.9450507452545751E-2</v>
      </c>
      <c r="BK211" s="29">
        <f t="shared" si="354"/>
        <v>0</v>
      </c>
      <c r="BL211" s="29">
        <f t="shared" si="355"/>
        <v>0</v>
      </c>
      <c r="BM211" s="29">
        <f t="shared" si="356"/>
        <v>0</v>
      </c>
      <c r="BN211" s="29">
        <f t="shared" si="357"/>
        <v>1.7335409498972296</v>
      </c>
      <c r="BO211" s="29">
        <f t="shared" si="358"/>
        <v>0.73272878123366736</v>
      </c>
      <c r="BP211" s="29">
        <f t="shared" si="359"/>
        <v>1.6609715703311664E-3</v>
      </c>
      <c r="BQ211" s="29">
        <f t="shared" si="360"/>
        <v>0.1343112909243345</v>
      </c>
      <c r="BR211" s="29">
        <f t="shared" si="361"/>
        <v>9.4742074595586291E-3</v>
      </c>
      <c r="BS211" s="29">
        <f t="shared" si="362"/>
        <v>8.1318623020674449E-5</v>
      </c>
      <c r="BT211" s="29">
        <f t="shared" si="363"/>
        <v>2.0037404721918034E-3</v>
      </c>
      <c r="BU211" s="29">
        <f t="shared" si="364"/>
        <v>6.8921199623279495E-3</v>
      </c>
      <c r="BV211" s="29">
        <f t="shared" si="365"/>
        <v>7.855330779550064E-2</v>
      </c>
      <c r="BW211" s="29">
        <f t="shared" si="366"/>
        <v>3.4294261959067179E-2</v>
      </c>
      <c r="BX211" s="29">
        <f t="shared" si="367"/>
        <v>0</v>
      </c>
      <c r="BY211" s="29">
        <f t="shared" si="368"/>
        <v>0</v>
      </c>
      <c r="BZ211" s="29">
        <f t="shared" si="369"/>
        <v>0</v>
      </c>
      <c r="CA211" s="29">
        <f t="shared" si="370"/>
        <v>0.99999999999999978</v>
      </c>
      <c r="CB211" s="29">
        <f t="shared" si="371"/>
        <v>0.86145632053631316</v>
      </c>
      <c r="CC211" s="29">
        <f t="shared" si="372"/>
        <v>1.1267069610459847E-3</v>
      </c>
      <c r="CD211" s="29">
        <f t="shared" si="373"/>
        <v>8.4345975421975077E-3</v>
      </c>
      <c r="CE211" s="29">
        <f t="shared" si="374"/>
        <v>0.37190450739355063</v>
      </c>
      <c r="CF211" s="29">
        <f t="shared" si="375"/>
        <v>9.4449339207048465E-3</v>
      </c>
      <c r="CG211" s="29">
        <f t="shared" si="376"/>
        <v>0.4781115709451077</v>
      </c>
      <c r="CH211" s="29">
        <f t="shared" si="377"/>
        <v>1.9972395296500911E-2</v>
      </c>
      <c r="CI211" s="29">
        <f t="shared" si="378"/>
        <v>1.6134523200637637E-4</v>
      </c>
      <c r="CJ211" s="29">
        <f t="shared" si="379"/>
        <v>1.0616162045097456E-4</v>
      </c>
      <c r="CK211" s="29">
        <f t="shared" si="380"/>
        <v>0</v>
      </c>
      <c r="CL211" s="29">
        <f t="shared" si="381"/>
        <v>6.5790252779309236E-5</v>
      </c>
      <c r="CM211" s="29">
        <f t="shared" si="382"/>
        <v>1.7507843297006573</v>
      </c>
      <c r="CN211" s="29"/>
      <c r="CO211" s="29">
        <f t="shared" si="383"/>
        <v>0.5435182636389021</v>
      </c>
      <c r="CP211" s="29"/>
      <c r="CQ211" s="29">
        <f t="shared" si="384"/>
        <v>1.7229126410726263</v>
      </c>
      <c r="CR211" s="29">
        <f t="shared" si="385"/>
        <v>2.2534139220919693E-3</v>
      </c>
      <c r="CS211" s="29">
        <f t="shared" si="386"/>
        <v>2.5303792626592523E-2</v>
      </c>
      <c r="CT211" s="29">
        <f t="shared" si="387"/>
        <v>0.37190450739355063</v>
      </c>
      <c r="CU211" s="29">
        <f t="shared" si="388"/>
        <v>9.4449339207048465E-3</v>
      </c>
      <c r="CV211" s="29">
        <f t="shared" si="389"/>
        <v>0.4781115709451077</v>
      </c>
      <c r="CW211" s="29">
        <f t="shared" si="390"/>
        <v>1.9972395296500911E-2</v>
      </c>
      <c r="CX211" s="29">
        <f t="shared" si="391"/>
        <v>1.6134523200637637E-4</v>
      </c>
      <c r="CY211" s="29">
        <f t="shared" si="392"/>
        <v>1.0616162045097456E-4</v>
      </c>
      <c r="CZ211" s="29">
        <f t="shared" si="393"/>
        <v>0</v>
      </c>
      <c r="DA211" s="29">
        <f t="shared" si="394"/>
        <v>1.9737075833792771E-4</v>
      </c>
      <c r="DB211" s="29">
        <f t="shared" si="395"/>
        <v>2.6303681327879702</v>
      </c>
      <c r="DC211" s="29">
        <f t="shared" si="396"/>
        <v>2.2810495326524891</v>
      </c>
      <c r="DD211" s="29">
        <f t="shared" si="397"/>
        <v>1.96502453735989</v>
      </c>
      <c r="DE211" s="29">
        <f t="shared" si="398"/>
        <v>2.5700743869302494E-3</v>
      </c>
      <c r="DF211" s="29">
        <f t="shared" si="399"/>
        <v>3.8479469563482915E-2</v>
      </c>
      <c r="DG211" s="29">
        <f t="shared" si="400"/>
        <v>1.9675946117468204</v>
      </c>
      <c r="DH211" s="29">
        <f t="shared" si="401"/>
        <v>3.4975462640109978E-2</v>
      </c>
      <c r="DI211" s="29">
        <f t="shared" si="402"/>
        <v>3.5040069233729376E-3</v>
      </c>
      <c r="DJ211" s="29">
        <f t="shared" si="403"/>
        <v>0.84833260278141287</v>
      </c>
      <c r="DK211" s="29">
        <f t="shared" si="404"/>
        <v>2.1544362105757432E-2</v>
      </c>
      <c r="DL211" s="29">
        <f t="shared" si="405"/>
        <v>1.0905961754600852</v>
      </c>
      <c r="DM211" s="29">
        <f t="shared" si="406"/>
        <v>4.5558022957034178E-2</v>
      </c>
      <c r="DN211" s="29">
        <f t="shared" si="407"/>
        <v>7.360729321277045E-4</v>
      </c>
      <c r="DO211" s="29">
        <f t="shared" si="408"/>
        <v>4.8431982943065289E-4</v>
      </c>
      <c r="DP211" s="29">
        <f t="shared" si="409"/>
        <v>0</v>
      </c>
      <c r="DQ211" s="29">
        <f t="shared" si="410"/>
        <v>3.001416507106649E-4</v>
      </c>
      <c r="DR211" s="31">
        <f t="shared" si="411"/>
        <v>4.0136257790268619</v>
      </c>
      <c r="DS211" s="29"/>
      <c r="DT211" s="29">
        <f t="shared" si="412"/>
        <v>7.360729321277045E-4</v>
      </c>
      <c r="DU211" s="29">
        <f t="shared" si="413"/>
        <v>2.5700743869302494E-3</v>
      </c>
      <c r="DV211" s="29">
        <f t="shared" si="414"/>
        <v>3.001416507106649E-4</v>
      </c>
      <c r="DW211" s="31">
        <f t="shared" si="415"/>
        <v>2.4677923405345683E-3</v>
      </c>
      <c r="DX211" s="29">
        <f t="shared" si="416"/>
        <v>4.5558022957034178E-2</v>
      </c>
      <c r="DY211" s="29">
        <f t="shared" si="417"/>
        <v>0.95493862533137819</v>
      </c>
      <c r="DZ211" s="29">
        <f t="shared" si="418"/>
        <v>1.0065707295987156</v>
      </c>
      <c r="EA211" s="29">
        <f t="shared" si="419"/>
        <v>9.4963868369570399</v>
      </c>
      <c r="EB211" s="29">
        <f t="shared" si="420"/>
        <v>2.7820064179874393</v>
      </c>
      <c r="EC211" s="29"/>
      <c r="ED211" s="29"/>
      <c r="EE211" s="29">
        <f t="shared" si="421"/>
        <v>0.73272878123366736</v>
      </c>
      <c r="EF211" s="29">
        <f t="shared" si="422"/>
        <v>1.8451386517099055E-2</v>
      </c>
      <c r="EG211" s="29">
        <f t="shared" si="423"/>
        <v>-0.51644109442955488</v>
      </c>
      <c r="EH211" s="29">
        <f t="shared" si="424"/>
        <v>99.287138045109558</v>
      </c>
      <c r="EI211" s="29" t="e">
        <f>125.9*1000/8.3144+(#REF!*10^9-10^5)*6.5*(10^-6)/8.3144</f>
        <v>#REF!</v>
      </c>
      <c r="EJ211" s="29">
        <f t="shared" si="425"/>
        <v>11.282495882566421</v>
      </c>
      <c r="EK211" s="29" t="e">
        <f t="shared" si="426"/>
        <v>#REF!</v>
      </c>
      <c r="EL211" s="29" t="e">
        <f>#REF!</f>
        <v>#REF!</v>
      </c>
      <c r="EM211" s="29" t="e">
        <f>1/(0.000407-0.0000329*#REF!+0.00001202*P211+0.000056662*EA211-0.000306214*BT211-0.0006176*BW211+0.00018946*BT211/(BT211+BR211)+0.00025746*DJ211)</f>
        <v>#REF!</v>
      </c>
      <c r="EN211" s="29"/>
      <c r="EO211" s="29" t="e">
        <f t="shared" si="427"/>
        <v>#REF!</v>
      </c>
      <c r="EP211" s="29" t="e">
        <f>#REF!</f>
        <v>#REF!</v>
      </c>
      <c r="EQ211" s="31" t="e">
        <f t="shared" si="428"/>
        <v>#REF!</v>
      </c>
      <c r="ER211" s="31" t="e">
        <f>2064.1+31.52*DF211-12.28*DM211-289.6*DQ211+1.544*LN(DQ211)-177.24*(DF211-0.17145)^2-371.87*(DF211-0.17145)*(DM211-0.07365)+0.321067*#REF!-343.43*LN(#REF!)</f>
        <v>#REF!</v>
      </c>
      <c r="ES211" s="31" t="e">
        <f t="shared" si="429"/>
        <v>#REF!</v>
      </c>
      <c r="ET211" s="31">
        <f t="shared" si="430"/>
        <v>0.17457305819004748</v>
      </c>
      <c r="EU211" s="31" t="e">
        <f>(5573.8+587.9*#REF!-61*#REF!^2)/(5.3-0.633*LN(ET211)-3.97*EF211+0.06*EG211+24.7*BU211^2+0.081*P211+0.156*#REF!)</f>
        <v>#REF!</v>
      </c>
    </row>
    <row r="212" spans="4:151">
      <c r="AH212" s="7">
        <f ca="1">COUNTIF(AH5:AH211, "&gt;-100")</f>
        <v>39</v>
      </c>
      <c r="AJ212" s="40" t="e">
        <f t="shared" si="330"/>
        <v>#REF!</v>
      </c>
      <c r="AK212" s="41" t="e">
        <f t="shared" ca="1" si="331"/>
        <v>#DIV/0!</v>
      </c>
      <c r="AL212" s="40" t="e">
        <f t="shared" ca="1" si="332"/>
        <v>#DIV/0!</v>
      </c>
      <c r="AM212" s="94" t="e">
        <f t="shared" ca="1" si="333"/>
        <v>#DIV/0!</v>
      </c>
      <c r="AN212" s="94" t="e">
        <f t="shared" ca="1" si="334"/>
        <v>#DIV/0!</v>
      </c>
      <c r="AO212" s="90" t="e">
        <f t="shared" si="335"/>
        <v>#DIV/0!</v>
      </c>
      <c r="AP212" s="90" t="e">
        <f t="shared" si="336"/>
        <v>#DIV/0!</v>
      </c>
      <c r="AQ212" s="29"/>
      <c r="AR212" s="40" t="e">
        <f t="shared" si="337"/>
        <v>#REF!</v>
      </c>
      <c r="AS212" s="40" t="e">
        <f t="shared" ca="1" si="338"/>
        <v>#DIV/0!</v>
      </c>
      <c r="AT212" s="40" t="e">
        <f t="shared" ca="1" si="339"/>
        <v>#DIV/0!</v>
      </c>
      <c r="AU212" s="64"/>
      <c r="AV212" s="126" t="e">
        <f t="shared" si="340"/>
        <v>#DIV/0!</v>
      </c>
      <c r="AW212" s="29"/>
      <c r="AX212" s="29" t="e">
        <f t="shared" si="341"/>
        <v>#DIV/0!</v>
      </c>
      <c r="AY212" s="29" t="e">
        <f t="shared" si="342"/>
        <v>#DIV/0!</v>
      </c>
      <c r="AZ212" s="29" t="e">
        <f t="shared" si="343"/>
        <v>#DIV/0!</v>
      </c>
      <c r="BA212" s="29" t="e">
        <f t="shared" si="344"/>
        <v>#DIV/0!</v>
      </c>
      <c r="BB212" s="29">
        <f t="shared" si="345"/>
        <v>0</v>
      </c>
      <c r="BC212" s="29">
        <f t="shared" si="346"/>
        <v>0</v>
      </c>
      <c r="BD212" s="29">
        <f t="shared" si="347"/>
        <v>0</v>
      </c>
      <c r="BE212" s="29">
        <f t="shared" si="348"/>
        <v>0</v>
      </c>
      <c r="BF212" s="29">
        <f t="shared" si="349"/>
        <v>0</v>
      </c>
      <c r="BG212" s="29">
        <f t="shared" si="350"/>
        <v>0</v>
      </c>
      <c r="BH212" s="29">
        <f t="shared" si="351"/>
        <v>0</v>
      </c>
      <c r="BI212" s="29">
        <f t="shared" si="352"/>
        <v>0</v>
      </c>
      <c r="BJ212" s="29">
        <f t="shared" si="353"/>
        <v>0</v>
      </c>
      <c r="BK212" s="29">
        <f t="shared" si="354"/>
        <v>0</v>
      </c>
      <c r="BL212" s="29">
        <f t="shared" si="355"/>
        <v>0</v>
      </c>
      <c r="BM212" s="29">
        <f t="shared" si="356"/>
        <v>0</v>
      </c>
      <c r="BN212" s="29">
        <f t="shared" si="357"/>
        <v>0</v>
      </c>
      <c r="BO212" s="29" t="e">
        <f t="shared" si="358"/>
        <v>#DIV/0!</v>
      </c>
      <c r="BP212" s="29" t="e">
        <f t="shared" si="359"/>
        <v>#DIV/0!</v>
      </c>
      <c r="BQ212" s="29" t="e">
        <f t="shared" si="360"/>
        <v>#DIV/0!</v>
      </c>
      <c r="BR212" s="29" t="e">
        <f t="shared" si="361"/>
        <v>#DIV/0!</v>
      </c>
      <c r="BS212" s="29" t="e">
        <f t="shared" si="362"/>
        <v>#DIV/0!</v>
      </c>
      <c r="BT212" s="29" t="e">
        <f t="shared" si="363"/>
        <v>#DIV/0!</v>
      </c>
      <c r="BU212" s="29" t="e">
        <f t="shared" si="364"/>
        <v>#DIV/0!</v>
      </c>
      <c r="BV212" s="29" t="e">
        <f t="shared" si="365"/>
        <v>#DIV/0!</v>
      </c>
      <c r="BW212" s="29" t="e">
        <f t="shared" si="366"/>
        <v>#DIV/0!</v>
      </c>
      <c r="BX212" s="29" t="e">
        <f t="shared" si="367"/>
        <v>#DIV/0!</v>
      </c>
      <c r="BY212" s="29" t="e">
        <f t="shared" si="368"/>
        <v>#DIV/0!</v>
      </c>
      <c r="BZ212" s="29" t="e">
        <f t="shared" si="369"/>
        <v>#DIV/0!</v>
      </c>
      <c r="CA212" s="29" t="e">
        <f t="shared" si="370"/>
        <v>#DIV/0!</v>
      </c>
      <c r="CB212" s="29">
        <f t="shared" si="371"/>
        <v>0</v>
      </c>
      <c r="CC212" s="29">
        <f t="shared" si="372"/>
        <v>0</v>
      </c>
      <c r="CD212" s="29">
        <f t="shared" si="373"/>
        <v>0</v>
      </c>
      <c r="CE212" s="29">
        <f t="shared" si="374"/>
        <v>0</v>
      </c>
      <c r="CF212" s="29">
        <f t="shared" si="375"/>
        <v>0</v>
      </c>
      <c r="CG212" s="29">
        <f t="shared" si="376"/>
        <v>0</v>
      </c>
      <c r="CH212" s="29">
        <f t="shared" si="377"/>
        <v>0</v>
      </c>
      <c r="CI212" s="29">
        <f t="shared" si="378"/>
        <v>0</v>
      </c>
      <c r="CJ212" s="29">
        <f t="shared" si="379"/>
        <v>0</v>
      </c>
      <c r="CK212" s="29">
        <f t="shared" si="380"/>
        <v>0</v>
      </c>
      <c r="CL212" s="29">
        <f t="shared" si="381"/>
        <v>0</v>
      </c>
      <c r="CM212" s="29">
        <f t="shared" si="382"/>
        <v>0</v>
      </c>
      <c r="CN212" s="29"/>
      <c r="CO212" s="29" t="e">
        <f t="shared" si="383"/>
        <v>#DIV/0!</v>
      </c>
      <c r="CP212" s="29"/>
      <c r="CQ212" s="29">
        <f t="shared" si="384"/>
        <v>0</v>
      </c>
      <c r="CR212" s="29">
        <f t="shared" si="385"/>
        <v>0</v>
      </c>
      <c r="CS212" s="29">
        <f t="shared" si="386"/>
        <v>0</v>
      </c>
      <c r="CT212" s="29">
        <f t="shared" si="387"/>
        <v>0</v>
      </c>
      <c r="CU212" s="29">
        <f t="shared" si="388"/>
        <v>0</v>
      </c>
      <c r="CV212" s="29">
        <f t="shared" si="389"/>
        <v>0</v>
      </c>
      <c r="CW212" s="29">
        <f t="shared" si="390"/>
        <v>0</v>
      </c>
      <c r="CX212" s="29">
        <f t="shared" si="391"/>
        <v>0</v>
      </c>
      <c r="CY212" s="29">
        <f t="shared" si="392"/>
        <v>0</v>
      </c>
      <c r="CZ212" s="29">
        <f t="shared" si="393"/>
        <v>0</v>
      </c>
      <c r="DA212" s="29">
        <f t="shared" si="394"/>
        <v>0</v>
      </c>
      <c r="DB212" s="29">
        <f t="shared" si="395"/>
        <v>0</v>
      </c>
      <c r="DC212" s="29" t="e">
        <f t="shared" si="396"/>
        <v>#DIV/0!</v>
      </c>
      <c r="DD212" s="29" t="e">
        <f t="shared" si="397"/>
        <v>#DIV/0!</v>
      </c>
      <c r="DE212" s="29" t="e">
        <f t="shared" si="398"/>
        <v>#DIV/0!</v>
      </c>
      <c r="DF212" s="29" t="e">
        <f t="shared" si="399"/>
        <v>#DIV/0!</v>
      </c>
      <c r="DG212" s="29" t="e">
        <f t="shared" si="400"/>
        <v>#DIV/0!</v>
      </c>
      <c r="DH212" s="29" t="e">
        <f t="shared" si="401"/>
        <v>#DIV/0!</v>
      </c>
      <c r="DI212" s="29" t="e">
        <f t="shared" si="402"/>
        <v>#DIV/0!</v>
      </c>
      <c r="DJ212" s="29" t="e">
        <f t="shared" si="403"/>
        <v>#DIV/0!</v>
      </c>
      <c r="DK212" s="29" t="e">
        <f t="shared" si="404"/>
        <v>#DIV/0!</v>
      </c>
      <c r="DL212" s="29" t="e">
        <f t="shared" si="405"/>
        <v>#DIV/0!</v>
      </c>
      <c r="DM212" s="29" t="e">
        <f t="shared" si="406"/>
        <v>#DIV/0!</v>
      </c>
      <c r="DN212" s="29" t="e">
        <f t="shared" si="407"/>
        <v>#DIV/0!</v>
      </c>
      <c r="DO212" s="29" t="e">
        <f t="shared" si="408"/>
        <v>#DIV/0!</v>
      </c>
      <c r="DP212" s="29" t="e">
        <f t="shared" si="409"/>
        <v>#DIV/0!</v>
      </c>
      <c r="DQ212" s="29" t="e">
        <f t="shared" si="410"/>
        <v>#DIV/0!</v>
      </c>
      <c r="DR212" s="31" t="e">
        <f t="shared" si="411"/>
        <v>#DIV/0!</v>
      </c>
      <c r="DS212" s="29"/>
      <c r="DT212" s="29" t="e">
        <f t="shared" si="412"/>
        <v>#DIV/0!</v>
      </c>
      <c r="DU212" s="29" t="e">
        <f t="shared" si="413"/>
        <v>#DIV/0!</v>
      </c>
      <c r="DV212" s="29" t="e">
        <f t="shared" si="414"/>
        <v>#DIV/0!</v>
      </c>
      <c r="DW212" s="31" t="e">
        <f t="shared" si="415"/>
        <v>#DIV/0!</v>
      </c>
      <c r="DX212" s="29" t="e">
        <f t="shared" si="416"/>
        <v>#DIV/0!</v>
      </c>
      <c r="DY212" s="29" t="e">
        <f t="shared" si="417"/>
        <v>#DIV/0!</v>
      </c>
      <c r="DZ212" s="29" t="e">
        <f t="shared" si="418"/>
        <v>#DIV/0!</v>
      </c>
      <c r="EA212" s="29" t="e">
        <f t="shared" si="419"/>
        <v>#DIV/0!</v>
      </c>
      <c r="EB212" s="29" t="e">
        <f t="shared" si="420"/>
        <v>#DIV/0!</v>
      </c>
      <c r="EC212" s="29"/>
      <c r="ED212" s="29"/>
      <c r="EE212" s="29" t="e">
        <f t="shared" si="421"/>
        <v>#DIV/0!</v>
      </c>
      <c r="EF212" s="29" t="e">
        <f t="shared" si="422"/>
        <v>#DIV/0!</v>
      </c>
      <c r="EG212" s="29" t="e">
        <f t="shared" si="423"/>
        <v>#DIV/0!</v>
      </c>
      <c r="EH212" s="29" t="e">
        <f t="shared" si="424"/>
        <v>#DIV/0!</v>
      </c>
      <c r="EI212" s="29" t="e">
        <f>125.9*1000/8.3144+(#REF!*10^9-10^5)*6.5*(10^-6)/8.3144</f>
        <v>#REF!</v>
      </c>
      <c r="EJ212" s="29" t="e">
        <f t="shared" si="425"/>
        <v>#DIV/0!</v>
      </c>
      <c r="EK212" s="29" t="e">
        <f t="shared" si="426"/>
        <v>#REF!</v>
      </c>
      <c r="EL212" s="29" t="e">
        <f>#REF!</f>
        <v>#REF!</v>
      </c>
      <c r="EM212" s="29" t="e">
        <f>1/(0.000407-0.0000329*#REF!+0.00001202*P212+0.000056662*EA212-0.000306214*BT212-0.0006176*BW212+0.00018946*BT212/(BT212+BR212)+0.00025746*DJ212)</f>
        <v>#REF!</v>
      </c>
      <c r="EN212" s="29"/>
      <c r="EO212" s="29" t="e">
        <f t="shared" si="427"/>
        <v>#REF!</v>
      </c>
      <c r="EP212" s="29" t="e">
        <f>#REF!</f>
        <v>#REF!</v>
      </c>
      <c r="EQ212" s="31" t="e">
        <f t="shared" si="428"/>
        <v>#REF!</v>
      </c>
      <c r="ER212" s="31" t="e">
        <f>2064.1+31.52*DF212-12.28*DM212-289.6*DQ212+1.544*LN(DQ212)-177.24*(DF212-0.17145)^2-371.87*(DF212-0.17145)*(DM212-0.07365)+0.321067*#REF!-343.43*LN(#REF!)</f>
        <v>#DIV/0!</v>
      </c>
      <c r="ES212" s="31" t="e">
        <f t="shared" si="429"/>
        <v>#REF!</v>
      </c>
      <c r="ET212" s="31" t="e">
        <f t="shared" si="430"/>
        <v>#DIV/0!</v>
      </c>
      <c r="EU212" s="31" t="e">
        <f>(5573.8+587.9*#REF!-61*#REF!^2)/(5.3-0.633*LN(ET212)-3.97*EF212+0.06*EG212+24.7*BU212^2+0.081*P212+0.156*#REF!)</f>
        <v>#REF!</v>
      </c>
    </row>
    <row r="213" spans="4:151">
      <c r="AJ213" s="40" t="e">
        <f t="shared" si="330"/>
        <v>#REF!</v>
      </c>
      <c r="AK213" s="41" t="e">
        <f t="shared" ca="1" si="331"/>
        <v>#DIV/0!</v>
      </c>
      <c r="AL213" s="40" t="e">
        <f t="shared" ca="1" si="332"/>
        <v>#DIV/0!</v>
      </c>
      <c r="AM213" s="94" t="e">
        <f t="shared" ca="1" si="333"/>
        <v>#DIV/0!</v>
      </c>
      <c r="AN213" s="94" t="e">
        <f t="shared" ca="1" si="334"/>
        <v>#DIV/0!</v>
      </c>
      <c r="AO213" s="90" t="e">
        <f t="shared" si="335"/>
        <v>#DIV/0!</v>
      </c>
      <c r="AP213" s="90" t="e">
        <f t="shared" si="336"/>
        <v>#DIV/0!</v>
      </c>
      <c r="AQ213" s="29"/>
      <c r="AR213" s="40" t="e">
        <f t="shared" si="337"/>
        <v>#REF!</v>
      </c>
      <c r="AS213" s="40" t="e">
        <f t="shared" ca="1" si="338"/>
        <v>#DIV/0!</v>
      </c>
      <c r="AT213" s="40" t="e">
        <f t="shared" ca="1" si="339"/>
        <v>#DIV/0!</v>
      </c>
      <c r="AU213" s="64"/>
      <c r="AV213" s="126" t="e">
        <f t="shared" si="340"/>
        <v>#DIV/0!</v>
      </c>
      <c r="AW213" s="29"/>
      <c r="AX213" s="29" t="e">
        <f t="shared" si="341"/>
        <v>#DIV/0!</v>
      </c>
      <c r="AY213" s="29" t="e">
        <f t="shared" si="342"/>
        <v>#DIV/0!</v>
      </c>
      <c r="AZ213" s="29" t="e">
        <f t="shared" si="343"/>
        <v>#DIV/0!</v>
      </c>
      <c r="BA213" s="29" t="e">
        <f t="shared" si="344"/>
        <v>#DIV/0!</v>
      </c>
      <c r="BB213" s="29">
        <f t="shared" si="345"/>
        <v>0</v>
      </c>
      <c r="BC213" s="29">
        <f t="shared" si="346"/>
        <v>0</v>
      </c>
      <c r="BD213" s="29">
        <f t="shared" si="347"/>
        <v>0</v>
      </c>
      <c r="BE213" s="29">
        <f t="shared" si="348"/>
        <v>0</v>
      </c>
      <c r="BF213" s="29">
        <f t="shared" si="349"/>
        <v>0</v>
      </c>
      <c r="BG213" s="29">
        <f t="shared" si="350"/>
        <v>0</v>
      </c>
      <c r="BH213" s="29">
        <f t="shared" si="351"/>
        <v>0</v>
      </c>
      <c r="BI213" s="29">
        <f t="shared" si="352"/>
        <v>0</v>
      </c>
      <c r="BJ213" s="29">
        <f t="shared" si="353"/>
        <v>0</v>
      </c>
      <c r="BK213" s="29">
        <f t="shared" si="354"/>
        <v>0</v>
      </c>
      <c r="BL213" s="29">
        <f t="shared" si="355"/>
        <v>0</v>
      </c>
      <c r="BM213" s="29">
        <f t="shared" si="356"/>
        <v>0</v>
      </c>
      <c r="BN213" s="29">
        <f t="shared" si="357"/>
        <v>0</v>
      </c>
      <c r="BO213" s="29" t="e">
        <f t="shared" si="358"/>
        <v>#DIV/0!</v>
      </c>
      <c r="BP213" s="29" t="e">
        <f t="shared" si="359"/>
        <v>#DIV/0!</v>
      </c>
      <c r="BQ213" s="29" t="e">
        <f t="shared" si="360"/>
        <v>#DIV/0!</v>
      </c>
      <c r="BR213" s="29" t="e">
        <f t="shared" si="361"/>
        <v>#DIV/0!</v>
      </c>
      <c r="BS213" s="29" t="e">
        <f t="shared" si="362"/>
        <v>#DIV/0!</v>
      </c>
      <c r="BT213" s="29" t="e">
        <f t="shared" si="363"/>
        <v>#DIV/0!</v>
      </c>
      <c r="BU213" s="29" t="e">
        <f t="shared" si="364"/>
        <v>#DIV/0!</v>
      </c>
      <c r="BV213" s="29" t="e">
        <f t="shared" si="365"/>
        <v>#DIV/0!</v>
      </c>
      <c r="BW213" s="29" t="e">
        <f t="shared" si="366"/>
        <v>#DIV/0!</v>
      </c>
      <c r="BX213" s="29" t="e">
        <f t="shared" si="367"/>
        <v>#DIV/0!</v>
      </c>
      <c r="BY213" s="29" t="e">
        <f t="shared" si="368"/>
        <v>#DIV/0!</v>
      </c>
      <c r="BZ213" s="29" t="e">
        <f t="shared" si="369"/>
        <v>#DIV/0!</v>
      </c>
      <c r="CA213" s="29" t="e">
        <f t="shared" si="370"/>
        <v>#DIV/0!</v>
      </c>
      <c r="CB213" s="29">
        <f t="shared" si="371"/>
        <v>0</v>
      </c>
      <c r="CC213" s="29">
        <f t="shared" si="372"/>
        <v>0</v>
      </c>
      <c r="CD213" s="29">
        <f t="shared" si="373"/>
        <v>0</v>
      </c>
      <c r="CE213" s="29">
        <f t="shared" si="374"/>
        <v>0</v>
      </c>
      <c r="CF213" s="29">
        <f t="shared" si="375"/>
        <v>0</v>
      </c>
      <c r="CG213" s="29">
        <f t="shared" si="376"/>
        <v>0</v>
      </c>
      <c r="CH213" s="29">
        <f t="shared" si="377"/>
        <v>0</v>
      </c>
      <c r="CI213" s="29">
        <f t="shared" si="378"/>
        <v>0</v>
      </c>
      <c r="CJ213" s="29">
        <f t="shared" si="379"/>
        <v>0</v>
      </c>
      <c r="CK213" s="29">
        <f t="shared" si="380"/>
        <v>0</v>
      </c>
      <c r="CL213" s="29">
        <f t="shared" si="381"/>
        <v>0</v>
      </c>
      <c r="CM213" s="29">
        <f t="shared" si="382"/>
        <v>0</v>
      </c>
      <c r="CN213" s="29"/>
      <c r="CO213" s="29" t="e">
        <f t="shared" si="383"/>
        <v>#DIV/0!</v>
      </c>
      <c r="CP213" s="29"/>
      <c r="CQ213" s="29">
        <f t="shared" si="384"/>
        <v>0</v>
      </c>
      <c r="CR213" s="29">
        <f t="shared" si="385"/>
        <v>0</v>
      </c>
      <c r="CS213" s="29">
        <f t="shared" si="386"/>
        <v>0</v>
      </c>
      <c r="CT213" s="29">
        <f t="shared" si="387"/>
        <v>0</v>
      </c>
      <c r="CU213" s="29">
        <f t="shared" si="388"/>
        <v>0</v>
      </c>
      <c r="CV213" s="29">
        <f t="shared" si="389"/>
        <v>0</v>
      </c>
      <c r="CW213" s="29">
        <f t="shared" si="390"/>
        <v>0</v>
      </c>
      <c r="CX213" s="29">
        <f t="shared" si="391"/>
        <v>0</v>
      </c>
      <c r="CY213" s="29">
        <f t="shared" si="392"/>
        <v>0</v>
      </c>
      <c r="CZ213" s="29">
        <f t="shared" si="393"/>
        <v>0</v>
      </c>
      <c r="DA213" s="29">
        <f t="shared" si="394"/>
        <v>0</v>
      </c>
      <c r="DB213" s="29">
        <f t="shared" si="395"/>
        <v>0</v>
      </c>
      <c r="DC213" s="29" t="e">
        <f t="shared" si="396"/>
        <v>#DIV/0!</v>
      </c>
      <c r="DD213" s="29" t="e">
        <f t="shared" si="397"/>
        <v>#DIV/0!</v>
      </c>
      <c r="DE213" s="29" t="e">
        <f t="shared" si="398"/>
        <v>#DIV/0!</v>
      </c>
      <c r="DF213" s="29" t="e">
        <f t="shared" si="399"/>
        <v>#DIV/0!</v>
      </c>
      <c r="DG213" s="29" t="e">
        <f t="shared" si="400"/>
        <v>#DIV/0!</v>
      </c>
      <c r="DH213" s="29" t="e">
        <f t="shared" si="401"/>
        <v>#DIV/0!</v>
      </c>
      <c r="DI213" s="29" t="e">
        <f t="shared" si="402"/>
        <v>#DIV/0!</v>
      </c>
      <c r="DJ213" s="29" t="e">
        <f t="shared" si="403"/>
        <v>#DIV/0!</v>
      </c>
      <c r="DK213" s="29" t="e">
        <f t="shared" si="404"/>
        <v>#DIV/0!</v>
      </c>
      <c r="DL213" s="29" t="e">
        <f t="shared" si="405"/>
        <v>#DIV/0!</v>
      </c>
      <c r="DM213" s="29" t="e">
        <f t="shared" si="406"/>
        <v>#DIV/0!</v>
      </c>
      <c r="DN213" s="29" t="e">
        <f t="shared" si="407"/>
        <v>#DIV/0!</v>
      </c>
      <c r="DO213" s="29" t="e">
        <f t="shared" si="408"/>
        <v>#DIV/0!</v>
      </c>
      <c r="DP213" s="29" t="e">
        <f t="shared" si="409"/>
        <v>#DIV/0!</v>
      </c>
      <c r="DQ213" s="29" t="e">
        <f t="shared" si="410"/>
        <v>#DIV/0!</v>
      </c>
      <c r="DR213" s="31" t="e">
        <f t="shared" si="411"/>
        <v>#DIV/0!</v>
      </c>
      <c r="DS213" s="29"/>
      <c r="DT213" s="29" t="e">
        <f t="shared" si="412"/>
        <v>#DIV/0!</v>
      </c>
      <c r="DU213" s="29" t="e">
        <f t="shared" si="413"/>
        <v>#DIV/0!</v>
      </c>
      <c r="DV213" s="29" t="e">
        <f t="shared" si="414"/>
        <v>#DIV/0!</v>
      </c>
      <c r="DW213" s="31" t="e">
        <f t="shared" si="415"/>
        <v>#DIV/0!</v>
      </c>
      <c r="DX213" s="29" t="e">
        <f t="shared" si="416"/>
        <v>#DIV/0!</v>
      </c>
      <c r="DY213" s="29" t="e">
        <f t="shared" si="417"/>
        <v>#DIV/0!</v>
      </c>
      <c r="DZ213" s="29" t="e">
        <f t="shared" si="418"/>
        <v>#DIV/0!</v>
      </c>
      <c r="EA213" s="29" t="e">
        <f t="shared" si="419"/>
        <v>#DIV/0!</v>
      </c>
      <c r="EB213" s="29" t="e">
        <f t="shared" si="420"/>
        <v>#DIV/0!</v>
      </c>
      <c r="EC213" s="29"/>
      <c r="ED213" s="29"/>
      <c r="EE213" s="29" t="e">
        <f t="shared" si="421"/>
        <v>#DIV/0!</v>
      </c>
      <c r="EF213" s="29" t="e">
        <f t="shared" si="422"/>
        <v>#DIV/0!</v>
      </c>
      <c r="EG213" s="29" t="e">
        <f t="shared" si="423"/>
        <v>#DIV/0!</v>
      </c>
      <c r="EH213" s="29" t="e">
        <f t="shared" si="424"/>
        <v>#DIV/0!</v>
      </c>
      <c r="EI213" s="29" t="e">
        <f>125.9*1000/8.3144+(#REF!*10^9-10^5)*6.5*(10^-6)/8.3144</f>
        <v>#REF!</v>
      </c>
      <c r="EJ213" s="29" t="e">
        <f t="shared" si="425"/>
        <v>#DIV/0!</v>
      </c>
      <c r="EK213" s="29" t="e">
        <f t="shared" si="426"/>
        <v>#REF!</v>
      </c>
      <c r="EL213" s="29" t="e">
        <f>#REF!</f>
        <v>#REF!</v>
      </c>
      <c r="EM213" s="29" t="e">
        <f>1/(0.000407-0.0000329*#REF!+0.00001202*P213+0.000056662*EA213-0.000306214*BT213-0.0006176*BW213+0.00018946*BT213/(BT213+BR213)+0.00025746*DJ213)</f>
        <v>#REF!</v>
      </c>
      <c r="EN213" s="29"/>
      <c r="EO213" s="29" t="e">
        <f t="shared" si="427"/>
        <v>#REF!</v>
      </c>
      <c r="EP213" s="29" t="e">
        <f>#REF!</f>
        <v>#REF!</v>
      </c>
      <c r="EQ213" s="31" t="e">
        <f t="shared" si="428"/>
        <v>#REF!</v>
      </c>
      <c r="ER213" s="31" t="e">
        <f>2064.1+31.52*DF213-12.28*DM213-289.6*DQ213+1.544*LN(DQ213)-177.24*(DF213-0.17145)^2-371.87*(DF213-0.17145)*(DM213-0.07365)+0.321067*#REF!-343.43*LN(#REF!)</f>
        <v>#DIV/0!</v>
      </c>
      <c r="ES213" s="31" t="e">
        <f t="shared" si="429"/>
        <v>#REF!</v>
      </c>
      <c r="ET213" s="31" t="e">
        <f t="shared" si="430"/>
        <v>#DIV/0!</v>
      </c>
      <c r="EU213" s="31" t="e">
        <f>(5573.8+587.9*#REF!-61*#REF!^2)/(5.3-0.633*LN(ET213)-3.97*EF213+0.06*EG213+24.7*BU213^2+0.081*P213+0.156*#REF!)</f>
        <v>#REF!</v>
      </c>
    </row>
    <row r="214" spans="4:151">
      <c r="AJ214" s="40" t="e">
        <f t="shared" si="330"/>
        <v>#REF!</v>
      </c>
      <c r="AK214" s="41" t="e">
        <f t="shared" ca="1" si="331"/>
        <v>#DIV/0!</v>
      </c>
      <c r="AL214" s="40" t="e">
        <f t="shared" ca="1" si="332"/>
        <v>#DIV/0!</v>
      </c>
      <c r="AM214" s="94" t="e">
        <f t="shared" ca="1" si="333"/>
        <v>#DIV/0!</v>
      </c>
      <c r="AN214" s="94" t="e">
        <f t="shared" ca="1" si="334"/>
        <v>#DIV/0!</v>
      </c>
      <c r="AO214" s="90" t="e">
        <f t="shared" si="335"/>
        <v>#DIV/0!</v>
      </c>
      <c r="AP214" s="90" t="e">
        <f t="shared" si="336"/>
        <v>#DIV/0!</v>
      </c>
      <c r="AQ214" s="29"/>
      <c r="AR214" s="40" t="e">
        <f t="shared" si="337"/>
        <v>#REF!</v>
      </c>
      <c r="AS214" s="40" t="e">
        <f t="shared" ca="1" si="338"/>
        <v>#DIV/0!</v>
      </c>
      <c r="AT214" s="40" t="e">
        <f t="shared" ca="1" si="339"/>
        <v>#DIV/0!</v>
      </c>
      <c r="AU214" s="64"/>
      <c r="AV214" s="126" t="e">
        <f t="shared" si="340"/>
        <v>#DIV/0!</v>
      </c>
      <c r="AW214" s="29"/>
      <c r="AX214" s="29" t="e">
        <f t="shared" si="341"/>
        <v>#DIV/0!</v>
      </c>
      <c r="AY214" s="29" t="e">
        <f t="shared" si="342"/>
        <v>#DIV/0!</v>
      </c>
      <c r="AZ214" s="29" t="e">
        <f t="shared" si="343"/>
        <v>#DIV/0!</v>
      </c>
      <c r="BA214" s="29" t="e">
        <f t="shared" si="344"/>
        <v>#DIV/0!</v>
      </c>
      <c r="BB214" s="29">
        <f t="shared" si="345"/>
        <v>0</v>
      </c>
      <c r="BC214" s="29">
        <f t="shared" si="346"/>
        <v>0</v>
      </c>
      <c r="BD214" s="29">
        <f t="shared" si="347"/>
        <v>0</v>
      </c>
      <c r="BE214" s="29">
        <f t="shared" si="348"/>
        <v>0</v>
      </c>
      <c r="BF214" s="29">
        <f t="shared" si="349"/>
        <v>0</v>
      </c>
      <c r="BG214" s="29">
        <f t="shared" si="350"/>
        <v>0</v>
      </c>
      <c r="BH214" s="29">
        <f t="shared" si="351"/>
        <v>0</v>
      </c>
      <c r="BI214" s="29">
        <f t="shared" si="352"/>
        <v>0</v>
      </c>
      <c r="BJ214" s="29">
        <f t="shared" si="353"/>
        <v>0</v>
      </c>
      <c r="BK214" s="29">
        <f t="shared" si="354"/>
        <v>0</v>
      </c>
      <c r="BL214" s="29">
        <f t="shared" si="355"/>
        <v>0</v>
      </c>
      <c r="BM214" s="29">
        <f t="shared" si="356"/>
        <v>0</v>
      </c>
      <c r="BN214" s="29">
        <f t="shared" si="357"/>
        <v>0</v>
      </c>
      <c r="BO214" s="29" t="e">
        <f t="shared" si="358"/>
        <v>#DIV/0!</v>
      </c>
      <c r="BP214" s="29" t="e">
        <f t="shared" si="359"/>
        <v>#DIV/0!</v>
      </c>
      <c r="BQ214" s="29" t="e">
        <f t="shared" si="360"/>
        <v>#DIV/0!</v>
      </c>
      <c r="BR214" s="29" t="e">
        <f t="shared" si="361"/>
        <v>#DIV/0!</v>
      </c>
      <c r="BS214" s="29" t="e">
        <f t="shared" si="362"/>
        <v>#DIV/0!</v>
      </c>
      <c r="BT214" s="29" t="e">
        <f t="shared" si="363"/>
        <v>#DIV/0!</v>
      </c>
      <c r="BU214" s="29" t="e">
        <f t="shared" si="364"/>
        <v>#DIV/0!</v>
      </c>
      <c r="BV214" s="29" t="e">
        <f t="shared" si="365"/>
        <v>#DIV/0!</v>
      </c>
      <c r="BW214" s="29" t="e">
        <f t="shared" si="366"/>
        <v>#DIV/0!</v>
      </c>
      <c r="BX214" s="29" t="e">
        <f t="shared" si="367"/>
        <v>#DIV/0!</v>
      </c>
      <c r="BY214" s="29" t="e">
        <f t="shared" si="368"/>
        <v>#DIV/0!</v>
      </c>
      <c r="BZ214" s="29" t="e">
        <f t="shared" si="369"/>
        <v>#DIV/0!</v>
      </c>
      <c r="CA214" s="29" t="e">
        <f t="shared" si="370"/>
        <v>#DIV/0!</v>
      </c>
      <c r="CB214" s="29">
        <f t="shared" si="371"/>
        <v>0</v>
      </c>
      <c r="CC214" s="29">
        <f t="shared" si="372"/>
        <v>0</v>
      </c>
      <c r="CD214" s="29">
        <f t="shared" si="373"/>
        <v>0</v>
      </c>
      <c r="CE214" s="29">
        <f t="shared" si="374"/>
        <v>0</v>
      </c>
      <c r="CF214" s="29">
        <f t="shared" si="375"/>
        <v>0</v>
      </c>
      <c r="CG214" s="29">
        <f t="shared" si="376"/>
        <v>0</v>
      </c>
      <c r="CH214" s="29">
        <f t="shared" si="377"/>
        <v>0</v>
      </c>
      <c r="CI214" s="29">
        <f t="shared" si="378"/>
        <v>0</v>
      </c>
      <c r="CJ214" s="29">
        <f t="shared" si="379"/>
        <v>0</v>
      </c>
      <c r="CK214" s="29">
        <f t="shared" si="380"/>
        <v>0</v>
      </c>
      <c r="CL214" s="29">
        <f t="shared" si="381"/>
        <v>0</v>
      </c>
      <c r="CM214" s="29">
        <f t="shared" si="382"/>
        <v>0</v>
      </c>
      <c r="CN214" s="29"/>
      <c r="CO214" s="29" t="e">
        <f t="shared" si="383"/>
        <v>#DIV/0!</v>
      </c>
      <c r="CP214" s="29"/>
      <c r="CQ214" s="29">
        <f t="shared" si="384"/>
        <v>0</v>
      </c>
      <c r="CR214" s="29">
        <f t="shared" si="385"/>
        <v>0</v>
      </c>
      <c r="CS214" s="29">
        <f t="shared" si="386"/>
        <v>0</v>
      </c>
      <c r="CT214" s="29">
        <f t="shared" si="387"/>
        <v>0</v>
      </c>
      <c r="CU214" s="29">
        <f t="shared" si="388"/>
        <v>0</v>
      </c>
      <c r="CV214" s="29">
        <f t="shared" si="389"/>
        <v>0</v>
      </c>
      <c r="CW214" s="29">
        <f t="shared" si="390"/>
        <v>0</v>
      </c>
      <c r="CX214" s="29">
        <f t="shared" si="391"/>
        <v>0</v>
      </c>
      <c r="CY214" s="29">
        <f t="shared" si="392"/>
        <v>0</v>
      </c>
      <c r="CZ214" s="29">
        <f t="shared" si="393"/>
        <v>0</v>
      </c>
      <c r="DA214" s="29">
        <f t="shared" si="394"/>
        <v>0</v>
      </c>
      <c r="DB214" s="29">
        <f t="shared" si="395"/>
        <v>0</v>
      </c>
      <c r="DC214" s="29" t="e">
        <f t="shared" si="396"/>
        <v>#DIV/0!</v>
      </c>
      <c r="DD214" s="29" t="e">
        <f t="shared" si="397"/>
        <v>#DIV/0!</v>
      </c>
      <c r="DE214" s="29" t="e">
        <f t="shared" si="398"/>
        <v>#DIV/0!</v>
      </c>
      <c r="DF214" s="29" t="e">
        <f t="shared" si="399"/>
        <v>#DIV/0!</v>
      </c>
      <c r="DG214" s="29" t="e">
        <f t="shared" si="400"/>
        <v>#DIV/0!</v>
      </c>
      <c r="DH214" s="29" t="e">
        <f t="shared" si="401"/>
        <v>#DIV/0!</v>
      </c>
      <c r="DI214" s="29" t="e">
        <f t="shared" si="402"/>
        <v>#DIV/0!</v>
      </c>
      <c r="DJ214" s="29" t="e">
        <f t="shared" si="403"/>
        <v>#DIV/0!</v>
      </c>
      <c r="DK214" s="29" t="e">
        <f t="shared" si="404"/>
        <v>#DIV/0!</v>
      </c>
      <c r="DL214" s="29" t="e">
        <f t="shared" si="405"/>
        <v>#DIV/0!</v>
      </c>
      <c r="DM214" s="29" t="e">
        <f t="shared" si="406"/>
        <v>#DIV/0!</v>
      </c>
      <c r="DN214" s="29" t="e">
        <f t="shared" si="407"/>
        <v>#DIV/0!</v>
      </c>
      <c r="DO214" s="29" t="e">
        <f t="shared" si="408"/>
        <v>#DIV/0!</v>
      </c>
      <c r="DP214" s="29" t="e">
        <f t="shared" si="409"/>
        <v>#DIV/0!</v>
      </c>
      <c r="DQ214" s="29" t="e">
        <f t="shared" si="410"/>
        <v>#DIV/0!</v>
      </c>
      <c r="DR214" s="31" t="e">
        <f t="shared" si="411"/>
        <v>#DIV/0!</v>
      </c>
      <c r="DS214" s="29"/>
      <c r="DT214" s="29" t="e">
        <f t="shared" si="412"/>
        <v>#DIV/0!</v>
      </c>
      <c r="DU214" s="29" t="e">
        <f t="shared" si="413"/>
        <v>#DIV/0!</v>
      </c>
      <c r="DV214" s="29" t="e">
        <f t="shared" si="414"/>
        <v>#DIV/0!</v>
      </c>
      <c r="DW214" s="31" t="e">
        <f t="shared" si="415"/>
        <v>#DIV/0!</v>
      </c>
      <c r="DX214" s="29" t="e">
        <f t="shared" si="416"/>
        <v>#DIV/0!</v>
      </c>
      <c r="DY214" s="29" t="e">
        <f t="shared" si="417"/>
        <v>#DIV/0!</v>
      </c>
      <c r="DZ214" s="29" t="e">
        <f t="shared" si="418"/>
        <v>#DIV/0!</v>
      </c>
      <c r="EA214" s="29" t="e">
        <f t="shared" si="419"/>
        <v>#DIV/0!</v>
      </c>
      <c r="EB214" s="29" t="e">
        <f t="shared" si="420"/>
        <v>#DIV/0!</v>
      </c>
      <c r="EC214" s="29"/>
      <c r="ED214" s="29"/>
      <c r="EE214" s="29" t="e">
        <f t="shared" si="421"/>
        <v>#DIV/0!</v>
      </c>
      <c r="EF214" s="29" t="e">
        <f t="shared" si="422"/>
        <v>#DIV/0!</v>
      </c>
      <c r="EG214" s="29" t="e">
        <f t="shared" si="423"/>
        <v>#DIV/0!</v>
      </c>
      <c r="EH214" s="29" t="e">
        <f t="shared" si="424"/>
        <v>#DIV/0!</v>
      </c>
      <c r="EI214" s="29" t="e">
        <f>125.9*1000/8.3144+(#REF!*10^9-10^5)*6.5*(10^-6)/8.3144</f>
        <v>#REF!</v>
      </c>
      <c r="EJ214" s="29" t="e">
        <f t="shared" si="425"/>
        <v>#DIV/0!</v>
      </c>
      <c r="EK214" s="29" t="e">
        <f t="shared" si="426"/>
        <v>#REF!</v>
      </c>
      <c r="EL214" s="29" t="e">
        <f>#REF!</f>
        <v>#REF!</v>
      </c>
      <c r="EM214" s="29" t="e">
        <f>1/(0.000407-0.0000329*#REF!+0.00001202*P214+0.000056662*EA214-0.000306214*BT214-0.0006176*BW214+0.00018946*BT214/(BT214+BR214)+0.00025746*DJ214)</f>
        <v>#REF!</v>
      </c>
      <c r="EN214" s="29"/>
      <c r="EO214" s="29" t="e">
        <f t="shared" si="427"/>
        <v>#REF!</v>
      </c>
      <c r="EP214" s="29" t="e">
        <f>#REF!</f>
        <v>#REF!</v>
      </c>
      <c r="EQ214" s="31" t="e">
        <f t="shared" si="428"/>
        <v>#REF!</v>
      </c>
      <c r="ER214" s="31" t="e">
        <f>2064.1+31.52*DF214-12.28*DM214-289.6*DQ214+1.544*LN(DQ214)-177.24*(DF214-0.17145)^2-371.87*(DF214-0.17145)*(DM214-0.07365)+0.321067*#REF!-343.43*LN(#REF!)</f>
        <v>#DIV/0!</v>
      </c>
      <c r="ES214" s="31" t="e">
        <f t="shared" si="429"/>
        <v>#REF!</v>
      </c>
      <c r="ET214" s="31" t="e">
        <f t="shared" si="430"/>
        <v>#DIV/0!</v>
      </c>
      <c r="EU214" s="31" t="e">
        <f>(5573.8+587.9*#REF!-61*#REF!^2)/(5.3-0.633*LN(ET214)-3.97*EF214+0.06*EG214+24.7*BU214^2+0.081*P214+0.156*#REF!)</f>
        <v>#REF!</v>
      </c>
    </row>
    <row r="215" spans="4:151">
      <c r="AJ215" s="40" t="e">
        <f t="shared" si="330"/>
        <v>#REF!</v>
      </c>
      <c r="AK215" s="41" t="e">
        <f t="shared" ca="1" si="331"/>
        <v>#DIV/0!</v>
      </c>
      <c r="AL215" s="40" t="e">
        <f t="shared" ca="1" si="332"/>
        <v>#DIV/0!</v>
      </c>
      <c r="AM215" s="94" t="e">
        <f t="shared" ca="1" si="333"/>
        <v>#DIV/0!</v>
      </c>
      <c r="AN215" s="94" t="e">
        <f t="shared" ca="1" si="334"/>
        <v>#DIV/0!</v>
      </c>
      <c r="AO215" s="90" t="e">
        <f t="shared" si="335"/>
        <v>#DIV/0!</v>
      </c>
      <c r="AP215" s="90" t="e">
        <f t="shared" si="336"/>
        <v>#DIV/0!</v>
      </c>
      <c r="AQ215" s="29"/>
      <c r="AR215" s="40" t="e">
        <f t="shared" si="337"/>
        <v>#REF!</v>
      </c>
      <c r="AS215" s="40" t="e">
        <f t="shared" ca="1" si="338"/>
        <v>#DIV/0!</v>
      </c>
      <c r="AT215" s="40" t="e">
        <f t="shared" ca="1" si="339"/>
        <v>#DIV/0!</v>
      </c>
      <c r="AU215" s="64"/>
      <c r="AV215" s="126" t="e">
        <f t="shared" si="340"/>
        <v>#DIV/0!</v>
      </c>
      <c r="AW215" s="29"/>
      <c r="AX215" s="29" t="e">
        <f t="shared" si="341"/>
        <v>#DIV/0!</v>
      </c>
      <c r="AY215" s="29" t="e">
        <f t="shared" si="342"/>
        <v>#DIV/0!</v>
      </c>
      <c r="AZ215" s="29" t="e">
        <f t="shared" si="343"/>
        <v>#DIV/0!</v>
      </c>
      <c r="BA215" s="29" t="e">
        <f t="shared" si="344"/>
        <v>#DIV/0!</v>
      </c>
      <c r="BB215" s="29">
        <f t="shared" si="345"/>
        <v>0</v>
      </c>
      <c r="BC215" s="29">
        <f t="shared" si="346"/>
        <v>0</v>
      </c>
      <c r="BD215" s="29">
        <f t="shared" si="347"/>
        <v>0</v>
      </c>
      <c r="BE215" s="29">
        <f t="shared" si="348"/>
        <v>0</v>
      </c>
      <c r="BF215" s="29">
        <f t="shared" si="349"/>
        <v>0</v>
      </c>
      <c r="BG215" s="29">
        <f t="shared" si="350"/>
        <v>0</v>
      </c>
      <c r="BH215" s="29">
        <f t="shared" si="351"/>
        <v>0</v>
      </c>
      <c r="BI215" s="29">
        <f t="shared" si="352"/>
        <v>0</v>
      </c>
      <c r="BJ215" s="29">
        <f t="shared" si="353"/>
        <v>0</v>
      </c>
      <c r="BK215" s="29">
        <f t="shared" si="354"/>
        <v>0</v>
      </c>
      <c r="BL215" s="29">
        <f t="shared" si="355"/>
        <v>0</v>
      </c>
      <c r="BM215" s="29">
        <f t="shared" si="356"/>
        <v>0</v>
      </c>
      <c r="BN215" s="29">
        <f t="shared" si="357"/>
        <v>0</v>
      </c>
      <c r="BO215" s="29" t="e">
        <f t="shared" si="358"/>
        <v>#DIV/0!</v>
      </c>
      <c r="BP215" s="29" t="e">
        <f t="shared" si="359"/>
        <v>#DIV/0!</v>
      </c>
      <c r="BQ215" s="29" t="e">
        <f t="shared" si="360"/>
        <v>#DIV/0!</v>
      </c>
      <c r="BR215" s="29" t="e">
        <f t="shared" si="361"/>
        <v>#DIV/0!</v>
      </c>
      <c r="BS215" s="29" t="e">
        <f t="shared" si="362"/>
        <v>#DIV/0!</v>
      </c>
      <c r="BT215" s="29" t="e">
        <f t="shared" si="363"/>
        <v>#DIV/0!</v>
      </c>
      <c r="BU215" s="29" t="e">
        <f t="shared" si="364"/>
        <v>#DIV/0!</v>
      </c>
      <c r="BV215" s="29" t="e">
        <f t="shared" si="365"/>
        <v>#DIV/0!</v>
      </c>
      <c r="BW215" s="29" t="e">
        <f t="shared" si="366"/>
        <v>#DIV/0!</v>
      </c>
      <c r="BX215" s="29" t="e">
        <f t="shared" si="367"/>
        <v>#DIV/0!</v>
      </c>
      <c r="BY215" s="29" t="e">
        <f t="shared" si="368"/>
        <v>#DIV/0!</v>
      </c>
      <c r="BZ215" s="29" t="e">
        <f t="shared" si="369"/>
        <v>#DIV/0!</v>
      </c>
      <c r="CA215" s="29" t="e">
        <f t="shared" si="370"/>
        <v>#DIV/0!</v>
      </c>
      <c r="CB215" s="29">
        <f t="shared" si="371"/>
        <v>0</v>
      </c>
      <c r="CC215" s="29">
        <f t="shared" si="372"/>
        <v>0</v>
      </c>
      <c r="CD215" s="29">
        <f t="shared" si="373"/>
        <v>0</v>
      </c>
      <c r="CE215" s="29">
        <f t="shared" si="374"/>
        <v>0</v>
      </c>
      <c r="CF215" s="29">
        <f t="shared" si="375"/>
        <v>0</v>
      </c>
      <c r="CG215" s="29">
        <f t="shared" si="376"/>
        <v>0</v>
      </c>
      <c r="CH215" s="29">
        <f t="shared" si="377"/>
        <v>0</v>
      </c>
      <c r="CI215" s="29">
        <f t="shared" si="378"/>
        <v>0</v>
      </c>
      <c r="CJ215" s="29">
        <f t="shared" si="379"/>
        <v>0</v>
      </c>
      <c r="CK215" s="29">
        <f t="shared" si="380"/>
        <v>0</v>
      </c>
      <c r="CL215" s="29">
        <f t="shared" si="381"/>
        <v>0</v>
      </c>
      <c r="CM215" s="29">
        <f t="shared" si="382"/>
        <v>0</v>
      </c>
      <c r="CN215" s="29"/>
      <c r="CO215" s="29" t="e">
        <f t="shared" si="383"/>
        <v>#DIV/0!</v>
      </c>
      <c r="CP215" s="29"/>
      <c r="CQ215" s="29">
        <f t="shared" si="384"/>
        <v>0</v>
      </c>
      <c r="CR215" s="29">
        <f t="shared" si="385"/>
        <v>0</v>
      </c>
      <c r="CS215" s="29">
        <f t="shared" si="386"/>
        <v>0</v>
      </c>
      <c r="CT215" s="29">
        <f t="shared" si="387"/>
        <v>0</v>
      </c>
      <c r="CU215" s="29">
        <f t="shared" si="388"/>
        <v>0</v>
      </c>
      <c r="CV215" s="29">
        <f t="shared" si="389"/>
        <v>0</v>
      </c>
      <c r="CW215" s="29">
        <f t="shared" si="390"/>
        <v>0</v>
      </c>
      <c r="CX215" s="29">
        <f t="shared" si="391"/>
        <v>0</v>
      </c>
      <c r="CY215" s="29">
        <f t="shared" si="392"/>
        <v>0</v>
      </c>
      <c r="CZ215" s="29">
        <f t="shared" si="393"/>
        <v>0</v>
      </c>
      <c r="DA215" s="29">
        <f t="shared" si="394"/>
        <v>0</v>
      </c>
      <c r="DB215" s="29">
        <f t="shared" si="395"/>
        <v>0</v>
      </c>
      <c r="DC215" s="29" t="e">
        <f t="shared" si="396"/>
        <v>#DIV/0!</v>
      </c>
      <c r="DD215" s="29" t="e">
        <f t="shared" si="397"/>
        <v>#DIV/0!</v>
      </c>
      <c r="DE215" s="29" t="e">
        <f t="shared" si="398"/>
        <v>#DIV/0!</v>
      </c>
      <c r="DF215" s="29" t="e">
        <f t="shared" si="399"/>
        <v>#DIV/0!</v>
      </c>
      <c r="DG215" s="29" t="e">
        <f t="shared" si="400"/>
        <v>#DIV/0!</v>
      </c>
      <c r="DH215" s="29" t="e">
        <f t="shared" si="401"/>
        <v>#DIV/0!</v>
      </c>
      <c r="DI215" s="29" t="e">
        <f t="shared" si="402"/>
        <v>#DIV/0!</v>
      </c>
      <c r="DJ215" s="29" t="e">
        <f t="shared" si="403"/>
        <v>#DIV/0!</v>
      </c>
      <c r="DK215" s="29" t="e">
        <f t="shared" si="404"/>
        <v>#DIV/0!</v>
      </c>
      <c r="DL215" s="29" t="e">
        <f t="shared" si="405"/>
        <v>#DIV/0!</v>
      </c>
      <c r="DM215" s="29" t="e">
        <f t="shared" si="406"/>
        <v>#DIV/0!</v>
      </c>
      <c r="DN215" s="29" t="e">
        <f t="shared" si="407"/>
        <v>#DIV/0!</v>
      </c>
      <c r="DO215" s="29" t="e">
        <f t="shared" si="408"/>
        <v>#DIV/0!</v>
      </c>
      <c r="DP215" s="29" t="e">
        <f t="shared" si="409"/>
        <v>#DIV/0!</v>
      </c>
      <c r="DQ215" s="29" t="e">
        <f t="shared" si="410"/>
        <v>#DIV/0!</v>
      </c>
      <c r="DR215" s="31" t="e">
        <f t="shared" si="411"/>
        <v>#DIV/0!</v>
      </c>
      <c r="DS215" s="29"/>
      <c r="DT215" s="29" t="e">
        <f t="shared" si="412"/>
        <v>#DIV/0!</v>
      </c>
      <c r="DU215" s="29" t="e">
        <f t="shared" si="413"/>
        <v>#DIV/0!</v>
      </c>
      <c r="DV215" s="29" t="e">
        <f t="shared" si="414"/>
        <v>#DIV/0!</v>
      </c>
      <c r="DW215" s="31" t="e">
        <f t="shared" si="415"/>
        <v>#DIV/0!</v>
      </c>
      <c r="DX215" s="29" t="e">
        <f t="shared" si="416"/>
        <v>#DIV/0!</v>
      </c>
      <c r="DY215" s="29" t="e">
        <f t="shared" si="417"/>
        <v>#DIV/0!</v>
      </c>
      <c r="DZ215" s="29" t="e">
        <f t="shared" si="418"/>
        <v>#DIV/0!</v>
      </c>
      <c r="EA215" s="29" t="e">
        <f t="shared" si="419"/>
        <v>#DIV/0!</v>
      </c>
      <c r="EB215" s="29" t="e">
        <f t="shared" si="420"/>
        <v>#DIV/0!</v>
      </c>
      <c r="EC215" s="29"/>
      <c r="ED215" s="29"/>
      <c r="EE215" s="29" t="e">
        <f t="shared" si="421"/>
        <v>#DIV/0!</v>
      </c>
      <c r="EF215" s="29" t="e">
        <f t="shared" si="422"/>
        <v>#DIV/0!</v>
      </c>
      <c r="EG215" s="29" t="e">
        <f t="shared" si="423"/>
        <v>#DIV/0!</v>
      </c>
      <c r="EH215" s="29" t="e">
        <f t="shared" si="424"/>
        <v>#DIV/0!</v>
      </c>
      <c r="EI215" s="29" t="e">
        <f>125.9*1000/8.3144+(#REF!*10^9-10^5)*6.5*(10^-6)/8.3144</f>
        <v>#REF!</v>
      </c>
      <c r="EJ215" s="29" t="e">
        <f t="shared" si="425"/>
        <v>#DIV/0!</v>
      </c>
      <c r="EK215" s="29" t="e">
        <f t="shared" si="426"/>
        <v>#REF!</v>
      </c>
      <c r="EL215" s="29" t="e">
        <f>#REF!</f>
        <v>#REF!</v>
      </c>
      <c r="EM215" s="29" t="e">
        <f>1/(0.000407-0.0000329*#REF!+0.00001202*P215+0.000056662*EA215-0.000306214*BT215-0.0006176*BW215+0.00018946*BT215/(BT215+BR215)+0.00025746*DJ215)</f>
        <v>#REF!</v>
      </c>
      <c r="EN215" s="29"/>
      <c r="EO215" s="29" t="e">
        <f t="shared" si="427"/>
        <v>#REF!</v>
      </c>
      <c r="EP215" s="29" t="e">
        <f>#REF!</f>
        <v>#REF!</v>
      </c>
      <c r="EQ215" s="31" t="e">
        <f t="shared" si="428"/>
        <v>#REF!</v>
      </c>
      <c r="ER215" s="31" t="e">
        <f>2064.1+31.52*DF215-12.28*DM215-289.6*DQ215+1.544*LN(DQ215)-177.24*(DF215-0.17145)^2-371.87*(DF215-0.17145)*(DM215-0.07365)+0.321067*#REF!-343.43*LN(#REF!)</f>
        <v>#DIV/0!</v>
      </c>
      <c r="ES215" s="31" t="e">
        <f t="shared" si="429"/>
        <v>#REF!</v>
      </c>
      <c r="ET215" s="31" t="e">
        <f t="shared" si="430"/>
        <v>#DIV/0!</v>
      </c>
      <c r="EU215" s="31" t="e">
        <f>(5573.8+587.9*#REF!-61*#REF!^2)/(5.3-0.633*LN(ET215)-3.97*EF215+0.06*EG215+24.7*BU215^2+0.081*P215+0.156*#REF!)</f>
        <v>#REF!</v>
      </c>
    </row>
    <row r="216" spans="4:151">
      <c r="AJ216" s="40" t="e">
        <f t="shared" si="330"/>
        <v>#REF!</v>
      </c>
      <c r="AK216" s="41" t="e">
        <f t="shared" ca="1" si="331"/>
        <v>#DIV/0!</v>
      </c>
      <c r="AL216" s="40" t="e">
        <f t="shared" ca="1" si="332"/>
        <v>#DIV/0!</v>
      </c>
      <c r="AM216" s="94" t="e">
        <f t="shared" ca="1" si="333"/>
        <v>#DIV/0!</v>
      </c>
      <c r="AN216" s="94" t="e">
        <f t="shared" ca="1" si="334"/>
        <v>#DIV/0!</v>
      </c>
      <c r="AO216" s="90" t="e">
        <f t="shared" si="335"/>
        <v>#DIV/0!</v>
      </c>
      <c r="AP216" s="90" t="e">
        <f t="shared" si="336"/>
        <v>#DIV/0!</v>
      </c>
      <c r="AQ216" s="29"/>
      <c r="AR216" s="40" t="e">
        <f t="shared" si="337"/>
        <v>#REF!</v>
      </c>
      <c r="AS216" s="40" t="e">
        <f t="shared" ca="1" si="338"/>
        <v>#DIV/0!</v>
      </c>
      <c r="AT216" s="40" t="e">
        <f t="shared" ca="1" si="339"/>
        <v>#DIV/0!</v>
      </c>
      <c r="AU216" s="64"/>
      <c r="AV216" s="126" t="e">
        <f t="shared" si="340"/>
        <v>#DIV/0!</v>
      </c>
      <c r="AW216" s="29"/>
      <c r="AX216" s="29" t="e">
        <f t="shared" si="341"/>
        <v>#DIV/0!</v>
      </c>
      <c r="AY216" s="29" t="e">
        <f t="shared" si="342"/>
        <v>#DIV/0!</v>
      </c>
      <c r="AZ216" s="29" t="e">
        <f t="shared" si="343"/>
        <v>#DIV/0!</v>
      </c>
      <c r="BA216" s="29" t="e">
        <f t="shared" si="344"/>
        <v>#DIV/0!</v>
      </c>
      <c r="BB216" s="29">
        <f t="shared" si="345"/>
        <v>0</v>
      </c>
      <c r="BC216" s="29">
        <f t="shared" si="346"/>
        <v>0</v>
      </c>
      <c r="BD216" s="29">
        <f t="shared" si="347"/>
        <v>0</v>
      </c>
      <c r="BE216" s="29">
        <f t="shared" si="348"/>
        <v>0</v>
      </c>
      <c r="BF216" s="29">
        <f t="shared" si="349"/>
        <v>0</v>
      </c>
      <c r="BG216" s="29">
        <f t="shared" si="350"/>
        <v>0</v>
      </c>
      <c r="BH216" s="29">
        <f t="shared" si="351"/>
        <v>0</v>
      </c>
      <c r="BI216" s="29">
        <f t="shared" si="352"/>
        <v>0</v>
      </c>
      <c r="BJ216" s="29">
        <f t="shared" si="353"/>
        <v>0</v>
      </c>
      <c r="BK216" s="29">
        <f t="shared" si="354"/>
        <v>0</v>
      </c>
      <c r="BL216" s="29">
        <f t="shared" si="355"/>
        <v>0</v>
      </c>
      <c r="BM216" s="29">
        <f t="shared" si="356"/>
        <v>0</v>
      </c>
      <c r="BN216" s="29">
        <f t="shared" si="357"/>
        <v>0</v>
      </c>
      <c r="BO216" s="29" t="e">
        <f t="shared" si="358"/>
        <v>#DIV/0!</v>
      </c>
      <c r="BP216" s="29" t="e">
        <f t="shared" si="359"/>
        <v>#DIV/0!</v>
      </c>
      <c r="BQ216" s="29" t="e">
        <f t="shared" si="360"/>
        <v>#DIV/0!</v>
      </c>
      <c r="BR216" s="29" t="e">
        <f t="shared" si="361"/>
        <v>#DIV/0!</v>
      </c>
      <c r="BS216" s="29" t="e">
        <f t="shared" si="362"/>
        <v>#DIV/0!</v>
      </c>
      <c r="BT216" s="29" t="e">
        <f t="shared" si="363"/>
        <v>#DIV/0!</v>
      </c>
      <c r="BU216" s="29" t="e">
        <f t="shared" si="364"/>
        <v>#DIV/0!</v>
      </c>
      <c r="BV216" s="29" t="e">
        <f t="shared" si="365"/>
        <v>#DIV/0!</v>
      </c>
      <c r="BW216" s="29" t="e">
        <f t="shared" si="366"/>
        <v>#DIV/0!</v>
      </c>
      <c r="BX216" s="29" t="e">
        <f t="shared" si="367"/>
        <v>#DIV/0!</v>
      </c>
      <c r="BY216" s="29" t="e">
        <f t="shared" si="368"/>
        <v>#DIV/0!</v>
      </c>
      <c r="BZ216" s="29" t="e">
        <f t="shared" si="369"/>
        <v>#DIV/0!</v>
      </c>
      <c r="CA216" s="29" t="e">
        <f t="shared" si="370"/>
        <v>#DIV/0!</v>
      </c>
      <c r="CB216" s="29">
        <f t="shared" si="371"/>
        <v>0</v>
      </c>
      <c r="CC216" s="29">
        <f t="shared" si="372"/>
        <v>0</v>
      </c>
      <c r="CD216" s="29">
        <f t="shared" si="373"/>
        <v>0</v>
      </c>
      <c r="CE216" s="29">
        <f t="shared" si="374"/>
        <v>0</v>
      </c>
      <c r="CF216" s="29">
        <f t="shared" si="375"/>
        <v>0</v>
      </c>
      <c r="CG216" s="29">
        <f t="shared" si="376"/>
        <v>0</v>
      </c>
      <c r="CH216" s="29">
        <f t="shared" si="377"/>
        <v>0</v>
      </c>
      <c r="CI216" s="29">
        <f t="shared" si="378"/>
        <v>0</v>
      </c>
      <c r="CJ216" s="29">
        <f t="shared" si="379"/>
        <v>0</v>
      </c>
      <c r="CK216" s="29">
        <f t="shared" si="380"/>
        <v>0</v>
      </c>
      <c r="CL216" s="29">
        <f t="shared" si="381"/>
        <v>0</v>
      </c>
      <c r="CM216" s="29">
        <f t="shared" si="382"/>
        <v>0</v>
      </c>
      <c r="CN216" s="29"/>
      <c r="CO216" s="29" t="e">
        <f t="shared" si="383"/>
        <v>#DIV/0!</v>
      </c>
      <c r="CP216" s="29"/>
      <c r="CQ216" s="29">
        <f t="shared" si="384"/>
        <v>0</v>
      </c>
      <c r="CR216" s="29">
        <f t="shared" si="385"/>
        <v>0</v>
      </c>
      <c r="CS216" s="29">
        <f t="shared" si="386"/>
        <v>0</v>
      </c>
      <c r="CT216" s="29">
        <f t="shared" si="387"/>
        <v>0</v>
      </c>
      <c r="CU216" s="29">
        <f t="shared" si="388"/>
        <v>0</v>
      </c>
      <c r="CV216" s="29">
        <f t="shared" si="389"/>
        <v>0</v>
      </c>
      <c r="CW216" s="29">
        <f t="shared" si="390"/>
        <v>0</v>
      </c>
      <c r="CX216" s="29">
        <f t="shared" si="391"/>
        <v>0</v>
      </c>
      <c r="CY216" s="29">
        <f t="shared" si="392"/>
        <v>0</v>
      </c>
      <c r="CZ216" s="29">
        <f t="shared" si="393"/>
        <v>0</v>
      </c>
      <c r="DA216" s="29">
        <f t="shared" si="394"/>
        <v>0</v>
      </c>
      <c r="DB216" s="29">
        <f t="shared" si="395"/>
        <v>0</v>
      </c>
      <c r="DC216" s="29" t="e">
        <f t="shared" si="396"/>
        <v>#DIV/0!</v>
      </c>
      <c r="DD216" s="29" t="e">
        <f t="shared" si="397"/>
        <v>#DIV/0!</v>
      </c>
      <c r="DE216" s="29" t="e">
        <f t="shared" si="398"/>
        <v>#DIV/0!</v>
      </c>
      <c r="DF216" s="29" t="e">
        <f t="shared" si="399"/>
        <v>#DIV/0!</v>
      </c>
      <c r="DG216" s="29" t="e">
        <f t="shared" si="400"/>
        <v>#DIV/0!</v>
      </c>
      <c r="DH216" s="29" t="e">
        <f t="shared" si="401"/>
        <v>#DIV/0!</v>
      </c>
      <c r="DI216" s="29" t="e">
        <f t="shared" si="402"/>
        <v>#DIV/0!</v>
      </c>
      <c r="DJ216" s="29" t="e">
        <f t="shared" si="403"/>
        <v>#DIV/0!</v>
      </c>
      <c r="DK216" s="29" t="e">
        <f t="shared" si="404"/>
        <v>#DIV/0!</v>
      </c>
      <c r="DL216" s="29" t="e">
        <f t="shared" si="405"/>
        <v>#DIV/0!</v>
      </c>
      <c r="DM216" s="29" t="e">
        <f t="shared" si="406"/>
        <v>#DIV/0!</v>
      </c>
      <c r="DN216" s="29" t="e">
        <f t="shared" si="407"/>
        <v>#DIV/0!</v>
      </c>
      <c r="DO216" s="29" t="e">
        <f t="shared" si="408"/>
        <v>#DIV/0!</v>
      </c>
      <c r="DP216" s="29" t="e">
        <f t="shared" si="409"/>
        <v>#DIV/0!</v>
      </c>
      <c r="DQ216" s="29" t="e">
        <f t="shared" si="410"/>
        <v>#DIV/0!</v>
      </c>
      <c r="DR216" s="31" t="e">
        <f t="shared" si="411"/>
        <v>#DIV/0!</v>
      </c>
      <c r="DS216" s="29"/>
      <c r="DT216" s="29" t="e">
        <f t="shared" si="412"/>
        <v>#DIV/0!</v>
      </c>
      <c r="DU216" s="29" t="e">
        <f t="shared" si="413"/>
        <v>#DIV/0!</v>
      </c>
      <c r="DV216" s="29" t="e">
        <f t="shared" si="414"/>
        <v>#DIV/0!</v>
      </c>
      <c r="DW216" s="31" t="e">
        <f t="shared" si="415"/>
        <v>#DIV/0!</v>
      </c>
      <c r="DX216" s="29" t="e">
        <f t="shared" si="416"/>
        <v>#DIV/0!</v>
      </c>
      <c r="DY216" s="29" t="e">
        <f t="shared" si="417"/>
        <v>#DIV/0!</v>
      </c>
      <c r="DZ216" s="29" t="e">
        <f t="shared" si="418"/>
        <v>#DIV/0!</v>
      </c>
      <c r="EA216" s="29" t="e">
        <f t="shared" si="419"/>
        <v>#DIV/0!</v>
      </c>
      <c r="EB216" s="29" t="e">
        <f t="shared" si="420"/>
        <v>#DIV/0!</v>
      </c>
      <c r="EC216" s="29"/>
      <c r="ED216" s="29"/>
      <c r="EE216" s="29" t="e">
        <f t="shared" si="421"/>
        <v>#DIV/0!</v>
      </c>
      <c r="EF216" s="29" t="e">
        <f t="shared" si="422"/>
        <v>#DIV/0!</v>
      </c>
      <c r="EG216" s="29" t="e">
        <f t="shared" si="423"/>
        <v>#DIV/0!</v>
      </c>
      <c r="EH216" s="29" t="e">
        <f t="shared" si="424"/>
        <v>#DIV/0!</v>
      </c>
      <c r="EI216" s="29" t="e">
        <f>125.9*1000/8.3144+(#REF!*10^9-10^5)*6.5*(10^-6)/8.3144</f>
        <v>#REF!</v>
      </c>
      <c r="EJ216" s="29" t="e">
        <f t="shared" si="425"/>
        <v>#DIV/0!</v>
      </c>
      <c r="EK216" s="29" t="e">
        <f t="shared" si="426"/>
        <v>#REF!</v>
      </c>
      <c r="EL216" s="29" t="e">
        <f>#REF!</f>
        <v>#REF!</v>
      </c>
      <c r="EM216" s="29" t="e">
        <f>1/(0.000407-0.0000329*#REF!+0.00001202*P216+0.000056662*EA216-0.000306214*BT216-0.0006176*BW216+0.00018946*BT216/(BT216+BR216)+0.00025746*DJ216)</f>
        <v>#REF!</v>
      </c>
      <c r="EN216" s="29"/>
      <c r="EO216" s="29" t="e">
        <f t="shared" si="427"/>
        <v>#REF!</v>
      </c>
      <c r="EP216" s="29" t="e">
        <f>#REF!</f>
        <v>#REF!</v>
      </c>
      <c r="EQ216" s="31" t="e">
        <f t="shared" si="428"/>
        <v>#REF!</v>
      </c>
      <c r="ER216" s="31" t="e">
        <f>2064.1+31.52*DF216-12.28*DM216-289.6*DQ216+1.544*LN(DQ216)-177.24*(DF216-0.17145)^2-371.87*(DF216-0.17145)*(DM216-0.07365)+0.321067*#REF!-343.43*LN(#REF!)</f>
        <v>#DIV/0!</v>
      </c>
      <c r="ES216" s="31" t="e">
        <f t="shared" si="429"/>
        <v>#REF!</v>
      </c>
      <c r="ET216" s="31" t="e">
        <f t="shared" si="430"/>
        <v>#DIV/0!</v>
      </c>
      <c r="EU216" s="31" t="e">
        <f>(5573.8+587.9*#REF!-61*#REF!^2)/(5.3-0.633*LN(ET216)-3.97*EF216+0.06*EG216+24.7*BU216^2+0.081*P216+0.156*#REF!)</f>
        <v>#REF!</v>
      </c>
    </row>
    <row r="217" spans="4:151">
      <c r="AJ217" s="40" t="e">
        <f t="shared" si="330"/>
        <v>#REF!</v>
      </c>
      <c r="AK217" s="41" t="e">
        <f t="shared" ca="1" si="331"/>
        <v>#DIV/0!</v>
      </c>
      <c r="AL217" s="40" t="e">
        <f t="shared" ca="1" si="332"/>
        <v>#DIV/0!</v>
      </c>
      <c r="AM217" s="94" t="e">
        <f t="shared" ca="1" si="333"/>
        <v>#DIV/0!</v>
      </c>
      <c r="AN217" s="94" t="e">
        <f t="shared" ca="1" si="334"/>
        <v>#DIV/0!</v>
      </c>
      <c r="AO217" s="90" t="e">
        <f t="shared" si="335"/>
        <v>#DIV/0!</v>
      </c>
      <c r="AP217" s="90" t="e">
        <f t="shared" si="336"/>
        <v>#DIV/0!</v>
      </c>
      <c r="AQ217" s="29"/>
      <c r="AR217" s="40" t="e">
        <f t="shared" si="337"/>
        <v>#REF!</v>
      </c>
      <c r="AS217" s="40" t="e">
        <f t="shared" ca="1" si="338"/>
        <v>#DIV/0!</v>
      </c>
      <c r="AT217" s="40" t="e">
        <f t="shared" ca="1" si="339"/>
        <v>#DIV/0!</v>
      </c>
      <c r="AU217" s="64"/>
      <c r="AV217" s="126" t="e">
        <f t="shared" si="340"/>
        <v>#DIV/0!</v>
      </c>
      <c r="AW217" s="29"/>
      <c r="AX217" s="29" t="e">
        <f t="shared" si="341"/>
        <v>#DIV/0!</v>
      </c>
      <c r="AY217" s="29" t="e">
        <f t="shared" si="342"/>
        <v>#DIV/0!</v>
      </c>
      <c r="AZ217" s="29" t="e">
        <f t="shared" si="343"/>
        <v>#DIV/0!</v>
      </c>
      <c r="BA217" s="29" t="e">
        <f t="shared" si="344"/>
        <v>#DIV/0!</v>
      </c>
      <c r="BB217" s="29">
        <f t="shared" si="345"/>
        <v>0</v>
      </c>
      <c r="BC217" s="29">
        <f t="shared" si="346"/>
        <v>0</v>
      </c>
      <c r="BD217" s="29">
        <f t="shared" si="347"/>
        <v>0</v>
      </c>
      <c r="BE217" s="29">
        <f t="shared" si="348"/>
        <v>0</v>
      </c>
      <c r="BF217" s="29">
        <f t="shared" si="349"/>
        <v>0</v>
      </c>
      <c r="BG217" s="29">
        <f t="shared" si="350"/>
        <v>0</v>
      </c>
      <c r="BH217" s="29">
        <f t="shared" si="351"/>
        <v>0</v>
      </c>
      <c r="BI217" s="29">
        <f t="shared" si="352"/>
        <v>0</v>
      </c>
      <c r="BJ217" s="29">
        <f t="shared" si="353"/>
        <v>0</v>
      </c>
      <c r="BK217" s="29">
        <f t="shared" si="354"/>
        <v>0</v>
      </c>
      <c r="BL217" s="29">
        <f t="shared" si="355"/>
        <v>0</v>
      </c>
      <c r="BM217" s="29">
        <f t="shared" si="356"/>
        <v>0</v>
      </c>
      <c r="BN217" s="29">
        <f t="shared" si="357"/>
        <v>0</v>
      </c>
      <c r="BO217" s="29" t="e">
        <f t="shared" si="358"/>
        <v>#DIV/0!</v>
      </c>
      <c r="BP217" s="29" t="e">
        <f t="shared" si="359"/>
        <v>#DIV/0!</v>
      </c>
      <c r="BQ217" s="29" t="e">
        <f t="shared" si="360"/>
        <v>#DIV/0!</v>
      </c>
      <c r="BR217" s="29" t="e">
        <f t="shared" si="361"/>
        <v>#DIV/0!</v>
      </c>
      <c r="BS217" s="29" t="e">
        <f t="shared" si="362"/>
        <v>#DIV/0!</v>
      </c>
      <c r="BT217" s="29" t="e">
        <f t="shared" si="363"/>
        <v>#DIV/0!</v>
      </c>
      <c r="BU217" s="29" t="e">
        <f t="shared" si="364"/>
        <v>#DIV/0!</v>
      </c>
      <c r="BV217" s="29" t="e">
        <f t="shared" si="365"/>
        <v>#DIV/0!</v>
      </c>
      <c r="BW217" s="29" t="e">
        <f t="shared" si="366"/>
        <v>#DIV/0!</v>
      </c>
      <c r="BX217" s="29" t="e">
        <f t="shared" si="367"/>
        <v>#DIV/0!</v>
      </c>
      <c r="BY217" s="29" t="e">
        <f t="shared" si="368"/>
        <v>#DIV/0!</v>
      </c>
      <c r="BZ217" s="29" t="e">
        <f t="shared" si="369"/>
        <v>#DIV/0!</v>
      </c>
      <c r="CA217" s="29" t="e">
        <f t="shared" si="370"/>
        <v>#DIV/0!</v>
      </c>
      <c r="CB217" s="29">
        <f t="shared" si="371"/>
        <v>0</v>
      </c>
      <c r="CC217" s="29">
        <f t="shared" si="372"/>
        <v>0</v>
      </c>
      <c r="CD217" s="29">
        <f t="shared" si="373"/>
        <v>0</v>
      </c>
      <c r="CE217" s="29">
        <f t="shared" si="374"/>
        <v>0</v>
      </c>
      <c r="CF217" s="29">
        <f t="shared" si="375"/>
        <v>0</v>
      </c>
      <c r="CG217" s="29">
        <f t="shared" si="376"/>
        <v>0</v>
      </c>
      <c r="CH217" s="29">
        <f t="shared" si="377"/>
        <v>0</v>
      </c>
      <c r="CI217" s="29">
        <f t="shared" si="378"/>
        <v>0</v>
      </c>
      <c r="CJ217" s="29">
        <f t="shared" si="379"/>
        <v>0</v>
      </c>
      <c r="CK217" s="29">
        <f t="shared" si="380"/>
        <v>0</v>
      </c>
      <c r="CL217" s="29">
        <f t="shared" si="381"/>
        <v>0</v>
      </c>
      <c r="CM217" s="29">
        <f t="shared" si="382"/>
        <v>0</v>
      </c>
      <c r="CN217" s="29"/>
      <c r="CO217" s="29" t="e">
        <f t="shared" si="383"/>
        <v>#DIV/0!</v>
      </c>
      <c r="CP217" s="29"/>
      <c r="CQ217" s="29">
        <f t="shared" si="384"/>
        <v>0</v>
      </c>
      <c r="CR217" s="29">
        <f t="shared" si="385"/>
        <v>0</v>
      </c>
      <c r="CS217" s="29">
        <f t="shared" si="386"/>
        <v>0</v>
      </c>
      <c r="CT217" s="29">
        <f t="shared" si="387"/>
        <v>0</v>
      </c>
      <c r="CU217" s="29">
        <f t="shared" si="388"/>
        <v>0</v>
      </c>
      <c r="CV217" s="29">
        <f t="shared" si="389"/>
        <v>0</v>
      </c>
      <c r="CW217" s="29">
        <f t="shared" si="390"/>
        <v>0</v>
      </c>
      <c r="CX217" s="29">
        <f t="shared" si="391"/>
        <v>0</v>
      </c>
      <c r="CY217" s="29">
        <f t="shared" si="392"/>
        <v>0</v>
      </c>
      <c r="CZ217" s="29">
        <f t="shared" si="393"/>
        <v>0</v>
      </c>
      <c r="DA217" s="29">
        <f t="shared" si="394"/>
        <v>0</v>
      </c>
      <c r="DB217" s="29">
        <f t="shared" si="395"/>
        <v>0</v>
      </c>
      <c r="DC217" s="29" t="e">
        <f t="shared" si="396"/>
        <v>#DIV/0!</v>
      </c>
      <c r="DD217" s="29" t="e">
        <f t="shared" si="397"/>
        <v>#DIV/0!</v>
      </c>
      <c r="DE217" s="29" t="e">
        <f t="shared" si="398"/>
        <v>#DIV/0!</v>
      </c>
      <c r="DF217" s="29" t="e">
        <f t="shared" si="399"/>
        <v>#DIV/0!</v>
      </c>
      <c r="DG217" s="29" t="e">
        <f t="shared" si="400"/>
        <v>#DIV/0!</v>
      </c>
      <c r="DH217" s="29" t="e">
        <f t="shared" si="401"/>
        <v>#DIV/0!</v>
      </c>
      <c r="DI217" s="29" t="e">
        <f t="shared" si="402"/>
        <v>#DIV/0!</v>
      </c>
      <c r="DJ217" s="29" t="e">
        <f t="shared" si="403"/>
        <v>#DIV/0!</v>
      </c>
      <c r="DK217" s="29" t="e">
        <f t="shared" si="404"/>
        <v>#DIV/0!</v>
      </c>
      <c r="DL217" s="29" t="e">
        <f t="shared" si="405"/>
        <v>#DIV/0!</v>
      </c>
      <c r="DM217" s="29" t="e">
        <f t="shared" si="406"/>
        <v>#DIV/0!</v>
      </c>
      <c r="DN217" s="29" t="e">
        <f t="shared" si="407"/>
        <v>#DIV/0!</v>
      </c>
      <c r="DO217" s="29" t="e">
        <f t="shared" si="408"/>
        <v>#DIV/0!</v>
      </c>
      <c r="DP217" s="29" t="e">
        <f t="shared" si="409"/>
        <v>#DIV/0!</v>
      </c>
      <c r="DQ217" s="29" t="e">
        <f t="shared" si="410"/>
        <v>#DIV/0!</v>
      </c>
      <c r="DR217" s="31" t="e">
        <f t="shared" si="411"/>
        <v>#DIV/0!</v>
      </c>
      <c r="DS217" s="29"/>
      <c r="DT217" s="29" t="e">
        <f t="shared" si="412"/>
        <v>#DIV/0!</v>
      </c>
      <c r="DU217" s="29" t="e">
        <f t="shared" si="413"/>
        <v>#DIV/0!</v>
      </c>
      <c r="DV217" s="29" t="e">
        <f t="shared" si="414"/>
        <v>#DIV/0!</v>
      </c>
      <c r="DW217" s="31" t="e">
        <f t="shared" si="415"/>
        <v>#DIV/0!</v>
      </c>
      <c r="DX217" s="29" t="e">
        <f t="shared" si="416"/>
        <v>#DIV/0!</v>
      </c>
      <c r="DY217" s="29" t="e">
        <f t="shared" si="417"/>
        <v>#DIV/0!</v>
      </c>
      <c r="DZ217" s="29" t="e">
        <f t="shared" si="418"/>
        <v>#DIV/0!</v>
      </c>
      <c r="EA217" s="29" t="e">
        <f t="shared" si="419"/>
        <v>#DIV/0!</v>
      </c>
      <c r="EB217" s="29" t="e">
        <f t="shared" si="420"/>
        <v>#DIV/0!</v>
      </c>
      <c r="EC217" s="29"/>
      <c r="ED217" s="29"/>
      <c r="EE217" s="29" t="e">
        <f t="shared" si="421"/>
        <v>#DIV/0!</v>
      </c>
      <c r="EF217" s="29" t="e">
        <f t="shared" si="422"/>
        <v>#DIV/0!</v>
      </c>
      <c r="EG217" s="29" t="e">
        <f t="shared" si="423"/>
        <v>#DIV/0!</v>
      </c>
      <c r="EH217" s="29" t="e">
        <f t="shared" si="424"/>
        <v>#DIV/0!</v>
      </c>
      <c r="EI217" s="29" t="e">
        <f>125.9*1000/8.3144+(#REF!*10^9-10^5)*6.5*(10^-6)/8.3144</f>
        <v>#REF!</v>
      </c>
      <c r="EJ217" s="29" t="e">
        <f t="shared" si="425"/>
        <v>#DIV/0!</v>
      </c>
      <c r="EK217" s="29" t="e">
        <f t="shared" si="426"/>
        <v>#REF!</v>
      </c>
      <c r="EL217" s="29" t="e">
        <f>#REF!</f>
        <v>#REF!</v>
      </c>
      <c r="EM217" s="29" t="e">
        <f>1/(0.000407-0.0000329*#REF!+0.00001202*P217+0.000056662*EA217-0.000306214*BT217-0.0006176*BW217+0.00018946*BT217/(BT217+BR217)+0.00025746*DJ217)</f>
        <v>#REF!</v>
      </c>
      <c r="EN217" s="29"/>
      <c r="EO217" s="29" t="e">
        <f t="shared" si="427"/>
        <v>#REF!</v>
      </c>
      <c r="EP217" s="29" t="e">
        <f>#REF!</f>
        <v>#REF!</v>
      </c>
      <c r="EQ217" s="31" t="e">
        <f t="shared" si="428"/>
        <v>#REF!</v>
      </c>
      <c r="ER217" s="31" t="e">
        <f>2064.1+31.52*DF217-12.28*DM217-289.6*DQ217+1.544*LN(DQ217)-177.24*(DF217-0.17145)^2-371.87*(DF217-0.17145)*(DM217-0.07365)+0.321067*#REF!-343.43*LN(#REF!)</f>
        <v>#DIV/0!</v>
      </c>
      <c r="ES217" s="31" t="e">
        <f t="shared" si="429"/>
        <v>#REF!</v>
      </c>
      <c r="ET217" s="31" t="e">
        <f t="shared" si="430"/>
        <v>#DIV/0!</v>
      </c>
      <c r="EU217" s="31" t="e">
        <f>(5573.8+587.9*#REF!-61*#REF!^2)/(5.3-0.633*LN(ET217)-3.97*EF217+0.06*EG217+24.7*BU217^2+0.081*P217+0.156*#REF!)</f>
        <v>#REF!</v>
      </c>
    </row>
    <row r="218" spans="4:151">
      <c r="AJ218" s="40" t="e">
        <f t="shared" si="330"/>
        <v>#REF!</v>
      </c>
      <c r="AK218" s="41" t="e">
        <f t="shared" ca="1" si="331"/>
        <v>#DIV/0!</v>
      </c>
      <c r="AL218" s="40" t="e">
        <f t="shared" ca="1" si="332"/>
        <v>#DIV/0!</v>
      </c>
      <c r="AM218" s="94" t="e">
        <f t="shared" ca="1" si="333"/>
        <v>#DIV/0!</v>
      </c>
      <c r="AN218" s="94" t="e">
        <f t="shared" ca="1" si="334"/>
        <v>#DIV/0!</v>
      </c>
      <c r="AO218" s="90" t="e">
        <f t="shared" si="335"/>
        <v>#DIV/0!</v>
      </c>
      <c r="AP218" s="90" t="e">
        <f t="shared" si="336"/>
        <v>#DIV/0!</v>
      </c>
      <c r="AQ218" s="29"/>
      <c r="AR218" s="40" t="e">
        <f t="shared" si="337"/>
        <v>#REF!</v>
      </c>
      <c r="AS218" s="40" t="e">
        <f t="shared" ca="1" si="338"/>
        <v>#DIV/0!</v>
      </c>
      <c r="AT218" s="40" t="e">
        <f t="shared" ca="1" si="339"/>
        <v>#DIV/0!</v>
      </c>
      <c r="AU218" s="64"/>
      <c r="AV218" s="126" t="e">
        <f t="shared" si="340"/>
        <v>#DIV/0!</v>
      </c>
      <c r="AW218" s="29"/>
      <c r="AX218" s="29" t="e">
        <f t="shared" si="341"/>
        <v>#DIV/0!</v>
      </c>
      <c r="AY218" s="29" t="e">
        <f t="shared" si="342"/>
        <v>#DIV/0!</v>
      </c>
      <c r="AZ218" s="29" t="e">
        <f t="shared" si="343"/>
        <v>#DIV/0!</v>
      </c>
      <c r="BA218" s="29" t="e">
        <f t="shared" si="344"/>
        <v>#DIV/0!</v>
      </c>
      <c r="BB218" s="29">
        <f t="shared" si="345"/>
        <v>0</v>
      </c>
      <c r="BC218" s="29">
        <f t="shared" si="346"/>
        <v>0</v>
      </c>
      <c r="BD218" s="29">
        <f t="shared" si="347"/>
        <v>0</v>
      </c>
      <c r="BE218" s="29">
        <f t="shared" si="348"/>
        <v>0</v>
      </c>
      <c r="BF218" s="29">
        <f t="shared" si="349"/>
        <v>0</v>
      </c>
      <c r="BG218" s="29">
        <f t="shared" si="350"/>
        <v>0</v>
      </c>
      <c r="BH218" s="29">
        <f t="shared" si="351"/>
        <v>0</v>
      </c>
      <c r="BI218" s="29">
        <f t="shared" si="352"/>
        <v>0</v>
      </c>
      <c r="BJ218" s="29">
        <f t="shared" si="353"/>
        <v>0</v>
      </c>
      <c r="BK218" s="29">
        <f t="shared" si="354"/>
        <v>0</v>
      </c>
      <c r="BL218" s="29">
        <f t="shared" si="355"/>
        <v>0</v>
      </c>
      <c r="BM218" s="29">
        <f t="shared" si="356"/>
        <v>0</v>
      </c>
      <c r="BN218" s="29">
        <f t="shared" si="357"/>
        <v>0</v>
      </c>
      <c r="BO218" s="29" t="e">
        <f t="shared" si="358"/>
        <v>#DIV/0!</v>
      </c>
      <c r="BP218" s="29" t="e">
        <f t="shared" si="359"/>
        <v>#DIV/0!</v>
      </c>
      <c r="BQ218" s="29" t="e">
        <f t="shared" si="360"/>
        <v>#DIV/0!</v>
      </c>
      <c r="BR218" s="29" t="e">
        <f t="shared" si="361"/>
        <v>#DIV/0!</v>
      </c>
      <c r="BS218" s="29" t="e">
        <f t="shared" si="362"/>
        <v>#DIV/0!</v>
      </c>
      <c r="BT218" s="29" t="e">
        <f t="shared" si="363"/>
        <v>#DIV/0!</v>
      </c>
      <c r="BU218" s="29" t="e">
        <f t="shared" si="364"/>
        <v>#DIV/0!</v>
      </c>
      <c r="BV218" s="29" t="e">
        <f t="shared" si="365"/>
        <v>#DIV/0!</v>
      </c>
      <c r="BW218" s="29" t="e">
        <f t="shared" si="366"/>
        <v>#DIV/0!</v>
      </c>
      <c r="BX218" s="29" t="e">
        <f t="shared" si="367"/>
        <v>#DIV/0!</v>
      </c>
      <c r="BY218" s="29" t="e">
        <f t="shared" si="368"/>
        <v>#DIV/0!</v>
      </c>
      <c r="BZ218" s="29" t="e">
        <f t="shared" si="369"/>
        <v>#DIV/0!</v>
      </c>
      <c r="CA218" s="29" t="e">
        <f t="shared" si="370"/>
        <v>#DIV/0!</v>
      </c>
      <c r="CB218" s="29">
        <f t="shared" si="371"/>
        <v>0</v>
      </c>
      <c r="CC218" s="29">
        <f t="shared" si="372"/>
        <v>0</v>
      </c>
      <c r="CD218" s="29">
        <f t="shared" si="373"/>
        <v>0</v>
      </c>
      <c r="CE218" s="29">
        <f t="shared" si="374"/>
        <v>0</v>
      </c>
      <c r="CF218" s="29">
        <f t="shared" si="375"/>
        <v>0</v>
      </c>
      <c r="CG218" s="29">
        <f t="shared" si="376"/>
        <v>0</v>
      </c>
      <c r="CH218" s="29">
        <f t="shared" si="377"/>
        <v>0</v>
      </c>
      <c r="CI218" s="29">
        <f t="shared" si="378"/>
        <v>0</v>
      </c>
      <c r="CJ218" s="29">
        <f t="shared" si="379"/>
        <v>0</v>
      </c>
      <c r="CK218" s="29">
        <f t="shared" si="380"/>
        <v>0</v>
      </c>
      <c r="CL218" s="29">
        <f t="shared" si="381"/>
        <v>0</v>
      </c>
      <c r="CM218" s="29">
        <f t="shared" si="382"/>
        <v>0</v>
      </c>
      <c r="CN218" s="29"/>
      <c r="CO218" s="29" t="e">
        <f t="shared" si="383"/>
        <v>#DIV/0!</v>
      </c>
      <c r="CP218" s="29"/>
      <c r="CQ218" s="29">
        <f t="shared" si="384"/>
        <v>0</v>
      </c>
      <c r="CR218" s="29">
        <f t="shared" si="385"/>
        <v>0</v>
      </c>
      <c r="CS218" s="29">
        <f t="shared" si="386"/>
        <v>0</v>
      </c>
      <c r="CT218" s="29">
        <f t="shared" si="387"/>
        <v>0</v>
      </c>
      <c r="CU218" s="29">
        <f t="shared" si="388"/>
        <v>0</v>
      </c>
      <c r="CV218" s="29">
        <f t="shared" si="389"/>
        <v>0</v>
      </c>
      <c r="CW218" s="29">
        <f t="shared" si="390"/>
        <v>0</v>
      </c>
      <c r="CX218" s="29">
        <f t="shared" si="391"/>
        <v>0</v>
      </c>
      <c r="CY218" s="29">
        <f t="shared" si="392"/>
        <v>0</v>
      </c>
      <c r="CZ218" s="29">
        <f t="shared" si="393"/>
        <v>0</v>
      </c>
      <c r="DA218" s="29">
        <f t="shared" si="394"/>
        <v>0</v>
      </c>
      <c r="DB218" s="29">
        <f t="shared" si="395"/>
        <v>0</v>
      </c>
      <c r="DC218" s="29" t="e">
        <f t="shared" si="396"/>
        <v>#DIV/0!</v>
      </c>
      <c r="DD218" s="29" t="e">
        <f t="shared" si="397"/>
        <v>#DIV/0!</v>
      </c>
      <c r="DE218" s="29" t="e">
        <f t="shared" si="398"/>
        <v>#DIV/0!</v>
      </c>
      <c r="DF218" s="29" t="e">
        <f t="shared" si="399"/>
        <v>#DIV/0!</v>
      </c>
      <c r="DG218" s="29" t="e">
        <f t="shared" si="400"/>
        <v>#DIV/0!</v>
      </c>
      <c r="DH218" s="29" t="e">
        <f t="shared" si="401"/>
        <v>#DIV/0!</v>
      </c>
      <c r="DI218" s="29" t="e">
        <f t="shared" si="402"/>
        <v>#DIV/0!</v>
      </c>
      <c r="DJ218" s="29" t="e">
        <f t="shared" si="403"/>
        <v>#DIV/0!</v>
      </c>
      <c r="DK218" s="29" t="e">
        <f t="shared" si="404"/>
        <v>#DIV/0!</v>
      </c>
      <c r="DL218" s="29" t="e">
        <f t="shared" si="405"/>
        <v>#DIV/0!</v>
      </c>
      <c r="DM218" s="29" t="e">
        <f t="shared" si="406"/>
        <v>#DIV/0!</v>
      </c>
      <c r="DN218" s="29" t="e">
        <f t="shared" si="407"/>
        <v>#DIV/0!</v>
      </c>
      <c r="DO218" s="29" t="e">
        <f t="shared" si="408"/>
        <v>#DIV/0!</v>
      </c>
      <c r="DP218" s="29" t="e">
        <f t="shared" si="409"/>
        <v>#DIV/0!</v>
      </c>
      <c r="DQ218" s="29" t="e">
        <f t="shared" si="410"/>
        <v>#DIV/0!</v>
      </c>
      <c r="DR218" s="31" t="e">
        <f t="shared" si="411"/>
        <v>#DIV/0!</v>
      </c>
      <c r="DS218" s="29"/>
      <c r="DT218" s="29" t="e">
        <f t="shared" si="412"/>
        <v>#DIV/0!</v>
      </c>
      <c r="DU218" s="29" t="e">
        <f t="shared" si="413"/>
        <v>#DIV/0!</v>
      </c>
      <c r="DV218" s="29" t="e">
        <f t="shared" si="414"/>
        <v>#DIV/0!</v>
      </c>
      <c r="DW218" s="31" t="e">
        <f t="shared" si="415"/>
        <v>#DIV/0!</v>
      </c>
      <c r="DX218" s="29" t="e">
        <f t="shared" si="416"/>
        <v>#DIV/0!</v>
      </c>
      <c r="DY218" s="29" t="e">
        <f t="shared" si="417"/>
        <v>#DIV/0!</v>
      </c>
      <c r="DZ218" s="29" t="e">
        <f t="shared" si="418"/>
        <v>#DIV/0!</v>
      </c>
      <c r="EA218" s="29" t="e">
        <f t="shared" si="419"/>
        <v>#DIV/0!</v>
      </c>
      <c r="EB218" s="29" t="e">
        <f t="shared" si="420"/>
        <v>#DIV/0!</v>
      </c>
      <c r="EC218" s="29"/>
      <c r="ED218" s="29"/>
      <c r="EE218" s="29" t="e">
        <f t="shared" si="421"/>
        <v>#DIV/0!</v>
      </c>
      <c r="EF218" s="29" t="e">
        <f t="shared" si="422"/>
        <v>#DIV/0!</v>
      </c>
      <c r="EG218" s="29" t="e">
        <f t="shared" si="423"/>
        <v>#DIV/0!</v>
      </c>
      <c r="EH218" s="29" t="e">
        <f t="shared" si="424"/>
        <v>#DIV/0!</v>
      </c>
      <c r="EI218" s="29" t="e">
        <f>125.9*1000/8.3144+(#REF!*10^9-10^5)*6.5*(10^-6)/8.3144</f>
        <v>#REF!</v>
      </c>
      <c r="EJ218" s="29" t="e">
        <f t="shared" si="425"/>
        <v>#DIV/0!</v>
      </c>
      <c r="EK218" s="29" t="e">
        <f t="shared" si="426"/>
        <v>#REF!</v>
      </c>
      <c r="EL218" s="29" t="e">
        <f>#REF!</f>
        <v>#REF!</v>
      </c>
      <c r="EM218" s="29" t="e">
        <f>1/(0.000407-0.0000329*#REF!+0.00001202*P218+0.000056662*EA218-0.000306214*BT218-0.0006176*BW218+0.00018946*BT218/(BT218+BR218)+0.00025746*DJ218)</f>
        <v>#REF!</v>
      </c>
      <c r="EN218" s="29"/>
      <c r="EO218" s="29" t="e">
        <f t="shared" si="427"/>
        <v>#REF!</v>
      </c>
      <c r="EP218" s="29" t="e">
        <f>#REF!</f>
        <v>#REF!</v>
      </c>
      <c r="EQ218" s="31" t="e">
        <f t="shared" si="428"/>
        <v>#REF!</v>
      </c>
      <c r="ER218" s="31" t="e">
        <f>2064.1+31.52*DF218-12.28*DM218-289.6*DQ218+1.544*LN(DQ218)-177.24*(DF218-0.17145)^2-371.87*(DF218-0.17145)*(DM218-0.07365)+0.321067*#REF!-343.43*LN(#REF!)</f>
        <v>#DIV/0!</v>
      </c>
      <c r="ES218" s="31" t="e">
        <f t="shared" si="429"/>
        <v>#REF!</v>
      </c>
      <c r="ET218" s="31" t="e">
        <f t="shared" si="430"/>
        <v>#DIV/0!</v>
      </c>
      <c r="EU218" s="31" t="e">
        <f>(5573.8+587.9*#REF!-61*#REF!^2)/(5.3-0.633*LN(ET218)-3.97*EF218+0.06*EG218+24.7*BU218^2+0.081*P218+0.156*#REF!)</f>
        <v>#REF!</v>
      </c>
    </row>
    <row r="219" spans="4:151">
      <c r="AJ219" s="40" t="e">
        <f t="shared" si="330"/>
        <v>#REF!</v>
      </c>
      <c r="AK219" s="41" t="e">
        <f t="shared" ca="1" si="331"/>
        <v>#DIV/0!</v>
      </c>
      <c r="AL219" s="40" t="e">
        <f t="shared" ca="1" si="332"/>
        <v>#DIV/0!</v>
      </c>
      <c r="AM219" s="94" t="e">
        <f t="shared" ca="1" si="333"/>
        <v>#DIV/0!</v>
      </c>
      <c r="AN219" s="94" t="e">
        <f t="shared" ca="1" si="334"/>
        <v>#DIV/0!</v>
      </c>
      <c r="AO219" s="90" t="e">
        <f t="shared" si="335"/>
        <v>#DIV/0!</v>
      </c>
      <c r="AP219" s="90" t="e">
        <f t="shared" si="336"/>
        <v>#DIV/0!</v>
      </c>
      <c r="AQ219" s="29"/>
      <c r="AR219" s="40" t="e">
        <f t="shared" si="337"/>
        <v>#REF!</v>
      </c>
      <c r="AS219" s="40" t="e">
        <f t="shared" ca="1" si="338"/>
        <v>#DIV/0!</v>
      </c>
      <c r="AT219" s="40" t="e">
        <f t="shared" ca="1" si="339"/>
        <v>#DIV/0!</v>
      </c>
      <c r="AU219" s="64"/>
      <c r="AV219" s="126" t="e">
        <f t="shared" si="340"/>
        <v>#DIV/0!</v>
      </c>
      <c r="AW219" s="29"/>
      <c r="AX219" s="29" t="e">
        <f t="shared" si="341"/>
        <v>#DIV/0!</v>
      </c>
      <c r="AY219" s="29" t="e">
        <f t="shared" si="342"/>
        <v>#DIV/0!</v>
      </c>
      <c r="AZ219" s="29" t="e">
        <f t="shared" si="343"/>
        <v>#DIV/0!</v>
      </c>
      <c r="BA219" s="29" t="e">
        <f t="shared" si="344"/>
        <v>#DIV/0!</v>
      </c>
      <c r="BB219" s="29">
        <f t="shared" si="345"/>
        <v>0</v>
      </c>
      <c r="BC219" s="29">
        <f t="shared" si="346"/>
        <v>0</v>
      </c>
      <c r="BD219" s="29">
        <f t="shared" si="347"/>
        <v>0</v>
      </c>
      <c r="BE219" s="29">
        <f t="shared" si="348"/>
        <v>0</v>
      </c>
      <c r="BF219" s="29">
        <f t="shared" si="349"/>
        <v>0</v>
      </c>
      <c r="BG219" s="29">
        <f t="shared" si="350"/>
        <v>0</v>
      </c>
      <c r="BH219" s="29">
        <f t="shared" si="351"/>
        <v>0</v>
      </c>
      <c r="BI219" s="29">
        <f t="shared" si="352"/>
        <v>0</v>
      </c>
      <c r="BJ219" s="29">
        <f t="shared" si="353"/>
        <v>0</v>
      </c>
      <c r="BK219" s="29">
        <f t="shared" si="354"/>
        <v>0</v>
      </c>
      <c r="BL219" s="29">
        <f t="shared" si="355"/>
        <v>0</v>
      </c>
      <c r="BM219" s="29">
        <f t="shared" si="356"/>
        <v>0</v>
      </c>
      <c r="BN219" s="29">
        <f t="shared" si="357"/>
        <v>0</v>
      </c>
      <c r="BO219" s="29" t="e">
        <f t="shared" si="358"/>
        <v>#DIV/0!</v>
      </c>
      <c r="BP219" s="29" t="e">
        <f t="shared" si="359"/>
        <v>#DIV/0!</v>
      </c>
      <c r="BQ219" s="29" t="e">
        <f t="shared" si="360"/>
        <v>#DIV/0!</v>
      </c>
      <c r="BR219" s="29" t="e">
        <f t="shared" si="361"/>
        <v>#DIV/0!</v>
      </c>
      <c r="BS219" s="29" t="e">
        <f t="shared" si="362"/>
        <v>#DIV/0!</v>
      </c>
      <c r="BT219" s="29" t="e">
        <f t="shared" si="363"/>
        <v>#DIV/0!</v>
      </c>
      <c r="BU219" s="29" t="e">
        <f t="shared" si="364"/>
        <v>#DIV/0!</v>
      </c>
      <c r="BV219" s="29" t="e">
        <f t="shared" si="365"/>
        <v>#DIV/0!</v>
      </c>
      <c r="BW219" s="29" t="e">
        <f t="shared" si="366"/>
        <v>#DIV/0!</v>
      </c>
      <c r="BX219" s="29" t="e">
        <f t="shared" si="367"/>
        <v>#DIV/0!</v>
      </c>
      <c r="BY219" s="29" t="e">
        <f t="shared" si="368"/>
        <v>#DIV/0!</v>
      </c>
      <c r="BZ219" s="29" t="e">
        <f t="shared" si="369"/>
        <v>#DIV/0!</v>
      </c>
      <c r="CA219" s="29" t="e">
        <f t="shared" si="370"/>
        <v>#DIV/0!</v>
      </c>
      <c r="CB219" s="29">
        <f t="shared" si="371"/>
        <v>0</v>
      </c>
      <c r="CC219" s="29">
        <f t="shared" si="372"/>
        <v>0</v>
      </c>
      <c r="CD219" s="29">
        <f t="shared" si="373"/>
        <v>0</v>
      </c>
      <c r="CE219" s="29">
        <f t="shared" si="374"/>
        <v>0</v>
      </c>
      <c r="CF219" s="29">
        <f t="shared" si="375"/>
        <v>0</v>
      </c>
      <c r="CG219" s="29">
        <f t="shared" si="376"/>
        <v>0</v>
      </c>
      <c r="CH219" s="29">
        <f t="shared" si="377"/>
        <v>0</v>
      </c>
      <c r="CI219" s="29">
        <f t="shared" si="378"/>
        <v>0</v>
      </c>
      <c r="CJ219" s="29">
        <f t="shared" si="379"/>
        <v>0</v>
      </c>
      <c r="CK219" s="29">
        <f t="shared" si="380"/>
        <v>0</v>
      </c>
      <c r="CL219" s="29">
        <f t="shared" si="381"/>
        <v>0</v>
      </c>
      <c r="CM219" s="29">
        <f t="shared" si="382"/>
        <v>0</v>
      </c>
      <c r="CN219" s="29"/>
      <c r="CO219" s="29" t="e">
        <f t="shared" si="383"/>
        <v>#DIV/0!</v>
      </c>
      <c r="CP219" s="29"/>
      <c r="CQ219" s="29">
        <f t="shared" si="384"/>
        <v>0</v>
      </c>
      <c r="CR219" s="29">
        <f t="shared" si="385"/>
        <v>0</v>
      </c>
      <c r="CS219" s="29">
        <f t="shared" si="386"/>
        <v>0</v>
      </c>
      <c r="CT219" s="29">
        <f t="shared" si="387"/>
        <v>0</v>
      </c>
      <c r="CU219" s="29">
        <f t="shared" si="388"/>
        <v>0</v>
      </c>
      <c r="CV219" s="29">
        <f t="shared" si="389"/>
        <v>0</v>
      </c>
      <c r="CW219" s="29">
        <f t="shared" si="390"/>
        <v>0</v>
      </c>
      <c r="CX219" s="29">
        <f t="shared" si="391"/>
        <v>0</v>
      </c>
      <c r="CY219" s="29">
        <f t="shared" si="392"/>
        <v>0</v>
      </c>
      <c r="CZ219" s="29">
        <f t="shared" si="393"/>
        <v>0</v>
      </c>
      <c r="DA219" s="29">
        <f t="shared" si="394"/>
        <v>0</v>
      </c>
      <c r="DB219" s="29">
        <f t="shared" si="395"/>
        <v>0</v>
      </c>
      <c r="DC219" s="29" t="e">
        <f t="shared" si="396"/>
        <v>#DIV/0!</v>
      </c>
      <c r="DD219" s="29" t="e">
        <f t="shared" si="397"/>
        <v>#DIV/0!</v>
      </c>
      <c r="DE219" s="29" t="e">
        <f t="shared" si="398"/>
        <v>#DIV/0!</v>
      </c>
      <c r="DF219" s="29" t="e">
        <f t="shared" si="399"/>
        <v>#DIV/0!</v>
      </c>
      <c r="DG219" s="29" t="e">
        <f t="shared" si="400"/>
        <v>#DIV/0!</v>
      </c>
      <c r="DH219" s="29" t="e">
        <f t="shared" si="401"/>
        <v>#DIV/0!</v>
      </c>
      <c r="DI219" s="29" t="e">
        <f t="shared" si="402"/>
        <v>#DIV/0!</v>
      </c>
      <c r="DJ219" s="29" t="e">
        <f t="shared" si="403"/>
        <v>#DIV/0!</v>
      </c>
      <c r="DK219" s="29" t="e">
        <f t="shared" si="404"/>
        <v>#DIV/0!</v>
      </c>
      <c r="DL219" s="29" t="e">
        <f t="shared" si="405"/>
        <v>#DIV/0!</v>
      </c>
      <c r="DM219" s="29" t="e">
        <f t="shared" si="406"/>
        <v>#DIV/0!</v>
      </c>
      <c r="DN219" s="29" t="e">
        <f t="shared" si="407"/>
        <v>#DIV/0!</v>
      </c>
      <c r="DO219" s="29" t="e">
        <f t="shared" si="408"/>
        <v>#DIV/0!</v>
      </c>
      <c r="DP219" s="29" t="e">
        <f t="shared" si="409"/>
        <v>#DIV/0!</v>
      </c>
      <c r="DQ219" s="29" t="e">
        <f t="shared" si="410"/>
        <v>#DIV/0!</v>
      </c>
      <c r="DR219" s="31" t="e">
        <f t="shared" si="411"/>
        <v>#DIV/0!</v>
      </c>
      <c r="DS219" s="29"/>
      <c r="DT219" s="29" t="e">
        <f t="shared" si="412"/>
        <v>#DIV/0!</v>
      </c>
      <c r="DU219" s="29" t="e">
        <f t="shared" si="413"/>
        <v>#DIV/0!</v>
      </c>
      <c r="DV219" s="29" t="e">
        <f t="shared" si="414"/>
        <v>#DIV/0!</v>
      </c>
      <c r="DW219" s="31" t="e">
        <f t="shared" si="415"/>
        <v>#DIV/0!</v>
      </c>
      <c r="DX219" s="29" t="e">
        <f t="shared" si="416"/>
        <v>#DIV/0!</v>
      </c>
      <c r="DY219" s="29" t="e">
        <f t="shared" si="417"/>
        <v>#DIV/0!</v>
      </c>
      <c r="DZ219" s="29" t="e">
        <f t="shared" si="418"/>
        <v>#DIV/0!</v>
      </c>
      <c r="EA219" s="29" t="e">
        <f t="shared" si="419"/>
        <v>#DIV/0!</v>
      </c>
      <c r="EB219" s="29" t="e">
        <f t="shared" si="420"/>
        <v>#DIV/0!</v>
      </c>
      <c r="EC219" s="29"/>
      <c r="ED219" s="29"/>
      <c r="EE219" s="29" t="e">
        <f t="shared" si="421"/>
        <v>#DIV/0!</v>
      </c>
      <c r="EF219" s="29" t="e">
        <f t="shared" si="422"/>
        <v>#DIV/0!</v>
      </c>
      <c r="EG219" s="29" t="e">
        <f t="shared" si="423"/>
        <v>#DIV/0!</v>
      </c>
      <c r="EH219" s="29" t="e">
        <f t="shared" si="424"/>
        <v>#DIV/0!</v>
      </c>
      <c r="EI219" s="29" t="e">
        <f>125.9*1000/8.3144+(#REF!*10^9-10^5)*6.5*(10^-6)/8.3144</f>
        <v>#REF!</v>
      </c>
      <c r="EJ219" s="29" t="e">
        <f t="shared" si="425"/>
        <v>#DIV/0!</v>
      </c>
      <c r="EK219" s="29" t="e">
        <f t="shared" si="426"/>
        <v>#REF!</v>
      </c>
      <c r="EL219" s="29" t="e">
        <f>#REF!</f>
        <v>#REF!</v>
      </c>
      <c r="EM219" s="29" t="e">
        <f>1/(0.000407-0.0000329*#REF!+0.00001202*P219+0.000056662*EA219-0.000306214*BT219-0.0006176*BW219+0.00018946*BT219/(BT219+BR219)+0.00025746*DJ219)</f>
        <v>#REF!</v>
      </c>
      <c r="EN219" s="29"/>
      <c r="EO219" s="29" t="e">
        <f t="shared" si="427"/>
        <v>#REF!</v>
      </c>
      <c r="EP219" s="29" t="e">
        <f>#REF!</f>
        <v>#REF!</v>
      </c>
      <c r="EQ219" s="31" t="e">
        <f t="shared" si="428"/>
        <v>#REF!</v>
      </c>
      <c r="ER219" s="31" t="e">
        <f>2064.1+31.52*DF219-12.28*DM219-289.6*DQ219+1.544*LN(DQ219)-177.24*(DF219-0.17145)^2-371.87*(DF219-0.17145)*(DM219-0.07365)+0.321067*#REF!-343.43*LN(#REF!)</f>
        <v>#DIV/0!</v>
      </c>
      <c r="ES219" s="31" t="e">
        <f t="shared" si="429"/>
        <v>#REF!</v>
      </c>
      <c r="ET219" s="31" t="e">
        <f t="shared" si="430"/>
        <v>#DIV/0!</v>
      </c>
      <c r="EU219" s="31" t="e">
        <f>(5573.8+587.9*#REF!-61*#REF!^2)/(5.3-0.633*LN(ET219)-3.97*EF219+0.06*EG219+24.7*BU219^2+0.081*P219+0.156*#REF!)</f>
        <v>#REF!</v>
      </c>
    </row>
    <row r="220" spans="4:151">
      <c r="AJ220" s="40" t="e">
        <f t="shared" si="330"/>
        <v>#REF!</v>
      </c>
      <c r="AK220" s="41" t="e">
        <f t="shared" ca="1" si="331"/>
        <v>#DIV/0!</v>
      </c>
      <c r="AL220" s="40" t="e">
        <f t="shared" ca="1" si="332"/>
        <v>#DIV/0!</v>
      </c>
      <c r="AM220" s="94" t="e">
        <f t="shared" ca="1" si="333"/>
        <v>#DIV/0!</v>
      </c>
      <c r="AN220" s="94" t="e">
        <f t="shared" ca="1" si="334"/>
        <v>#DIV/0!</v>
      </c>
      <c r="AO220" s="90" t="e">
        <f t="shared" si="335"/>
        <v>#DIV/0!</v>
      </c>
      <c r="AP220" s="90" t="e">
        <f t="shared" si="336"/>
        <v>#DIV/0!</v>
      </c>
      <c r="AQ220" s="29"/>
      <c r="AR220" s="40" t="e">
        <f t="shared" si="337"/>
        <v>#REF!</v>
      </c>
      <c r="AS220" s="40" t="e">
        <f t="shared" ca="1" si="338"/>
        <v>#DIV/0!</v>
      </c>
      <c r="AT220" s="40" t="e">
        <f t="shared" ca="1" si="339"/>
        <v>#DIV/0!</v>
      </c>
      <c r="AU220" s="64"/>
      <c r="AV220" s="126" t="e">
        <f t="shared" si="340"/>
        <v>#DIV/0!</v>
      </c>
      <c r="AW220" s="29"/>
      <c r="AX220" s="29" t="e">
        <f t="shared" si="341"/>
        <v>#DIV/0!</v>
      </c>
      <c r="AY220" s="29" t="e">
        <f t="shared" si="342"/>
        <v>#DIV/0!</v>
      </c>
      <c r="AZ220" s="29" t="e">
        <f t="shared" si="343"/>
        <v>#DIV/0!</v>
      </c>
      <c r="BA220" s="29" t="e">
        <f t="shared" si="344"/>
        <v>#DIV/0!</v>
      </c>
      <c r="BB220" s="29">
        <f t="shared" si="345"/>
        <v>0</v>
      </c>
      <c r="BC220" s="29">
        <f t="shared" si="346"/>
        <v>0</v>
      </c>
      <c r="BD220" s="29">
        <f t="shared" si="347"/>
        <v>0</v>
      </c>
      <c r="BE220" s="29">
        <f t="shared" si="348"/>
        <v>0</v>
      </c>
      <c r="BF220" s="29">
        <f t="shared" si="349"/>
        <v>0</v>
      </c>
      <c r="BG220" s="29">
        <f t="shared" si="350"/>
        <v>0</v>
      </c>
      <c r="BH220" s="29">
        <f t="shared" si="351"/>
        <v>0</v>
      </c>
      <c r="BI220" s="29">
        <f t="shared" si="352"/>
        <v>0</v>
      </c>
      <c r="BJ220" s="29">
        <f t="shared" si="353"/>
        <v>0</v>
      </c>
      <c r="BK220" s="29">
        <f t="shared" si="354"/>
        <v>0</v>
      </c>
      <c r="BL220" s="29">
        <f t="shared" si="355"/>
        <v>0</v>
      </c>
      <c r="BM220" s="29">
        <f t="shared" si="356"/>
        <v>0</v>
      </c>
      <c r="BN220" s="29">
        <f t="shared" si="357"/>
        <v>0</v>
      </c>
      <c r="BO220" s="29" t="e">
        <f t="shared" si="358"/>
        <v>#DIV/0!</v>
      </c>
      <c r="BP220" s="29" t="e">
        <f t="shared" si="359"/>
        <v>#DIV/0!</v>
      </c>
      <c r="BQ220" s="29" t="e">
        <f t="shared" si="360"/>
        <v>#DIV/0!</v>
      </c>
      <c r="BR220" s="29" t="e">
        <f t="shared" si="361"/>
        <v>#DIV/0!</v>
      </c>
      <c r="BS220" s="29" t="e">
        <f t="shared" si="362"/>
        <v>#DIV/0!</v>
      </c>
      <c r="BT220" s="29" t="e">
        <f t="shared" si="363"/>
        <v>#DIV/0!</v>
      </c>
      <c r="BU220" s="29" t="e">
        <f t="shared" si="364"/>
        <v>#DIV/0!</v>
      </c>
      <c r="BV220" s="29" t="e">
        <f t="shared" si="365"/>
        <v>#DIV/0!</v>
      </c>
      <c r="BW220" s="29" t="e">
        <f t="shared" si="366"/>
        <v>#DIV/0!</v>
      </c>
      <c r="BX220" s="29" t="e">
        <f t="shared" si="367"/>
        <v>#DIV/0!</v>
      </c>
      <c r="BY220" s="29" t="e">
        <f t="shared" si="368"/>
        <v>#DIV/0!</v>
      </c>
      <c r="BZ220" s="29" t="e">
        <f t="shared" si="369"/>
        <v>#DIV/0!</v>
      </c>
      <c r="CA220" s="29" t="e">
        <f t="shared" si="370"/>
        <v>#DIV/0!</v>
      </c>
      <c r="CB220" s="29">
        <f t="shared" si="371"/>
        <v>0</v>
      </c>
      <c r="CC220" s="29">
        <f t="shared" si="372"/>
        <v>0</v>
      </c>
      <c r="CD220" s="29">
        <f t="shared" si="373"/>
        <v>0</v>
      </c>
      <c r="CE220" s="29">
        <f t="shared" si="374"/>
        <v>0</v>
      </c>
      <c r="CF220" s="29">
        <f t="shared" si="375"/>
        <v>0</v>
      </c>
      <c r="CG220" s="29">
        <f t="shared" si="376"/>
        <v>0</v>
      </c>
      <c r="CH220" s="29">
        <f t="shared" si="377"/>
        <v>0</v>
      </c>
      <c r="CI220" s="29">
        <f t="shared" si="378"/>
        <v>0</v>
      </c>
      <c r="CJ220" s="29">
        <f t="shared" si="379"/>
        <v>0</v>
      </c>
      <c r="CK220" s="29">
        <f t="shared" si="380"/>
        <v>0</v>
      </c>
      <c r="CL220" s="29">
        <f t="shared" si="381"/>
        <v>0</v>
      </c>
      <c r="CM220" s="29">
        <f t="shared" si="382"/>
        <v>0</v>
      </c>
      <c r="CN220" s="29"/>
      <c r="CO220" s="29" t="e">
        <f t="shared" si="383"/>
        <v>#DIV/0!</v>
      </c>
      <c r="CP220" s="29"/>
      <c r="CQ220" s="29">
        <f t="shared" si="384"/>
        <v>0</v>
      </c>
      <c r="CR220" s="29">
        <f t="shared" si="385"/>
        <v>0</v>
      </c>
      <c r="CS220" s="29">
        <f t="shared" si="386"/>
        <v>0</v>
      </c>
      <c r="CT220" s="29">
        <f t="shared" si="387"/>
        <v>0</v>
      </c>
      <c r="CU220" s="29">
        <f t="shared" si="388"/>
        <v>0</v>
      </c>
      <c r="CV220" s="29">
        <f t="shared" si="389"/>
        <v>0</v>
      </c>
      <c r="CW220" s="29">
        <f t="shared" si="390"/>
        <v>0</v>
      </c>
      <c r="CX220" s="29">
        <f t="shared" si="391"/>
        <v>0</v>
      </c>
      <c r="CY220" s="29">
        <f t="shared" si="392"/>
        <v>0</v>
      </c>
      <c r="CZ220" s="29">
        <f t="shared" si="393"/>
        <v>0</v>
      </c>
      <c r="DA220" s="29">
        <f t="shared" si="394"/>
        <v>0</v>
      </c>
      <c r="DB220" s="29">
        <f t="shared" si="395"/>
        <v>0</v>
      </c>
      <c r="DC220" s="29" t="e">
        <f t="shared" si="396"/>
        <v>#DIV/0!</v>
      </c>
      <c r="DD220" s="29" t="e">
        <f t="shared" si="397"/>
        <v>#DIV/0!</v>
      </c>
      <c r="DE220" s="29" t="e">
        <f t="shared" si="398"/>
        <v>#DIV/0!</v>
      </c>
      <c r="DF220" s="29" t="e">
        <f t="shared" si="399"/>
        <v>#DIV/0!</v>
      </c>
      <c r="DG220" s="29" t="e">
        <f t="shared" si="400"/>
        <v>#DIV/0!</v>
      </c>
      <c r="DH220" s="29" t="e">
        <f t="shared" si="401"/>
        <v>#DIV/0!</v>
      </c>
      <c r="DI220" s="29" t="e">
        <f t="shared" si="402"/>
        <v>#DIV/0!</v>
      </c>
      <c r="DJ220" s="29" t="e">
        <f t="shared" si="403"/>
        <v>#DIV/0!</v>
      </c>
      <c r="DK220" s="29" t="e">
        <f t="shared" si="404"/>
        <v>#DIV/0!</v>
      </c>
      <c r="DL220" s="29" t="e">
        <f t="shared" si="405"/>
        <v>#DIV/0!</v>
      </c>
      <c r="DM220" s="29" t="e">
        <f t="shared" si="406"/>
        <v>#DIV/0!</v>
      </c>
      <c r="DN220" s="29" t="e">
        <f t="shared" si="407"/>
        <v>#DIV/0!</v>
      </c>
      <c r="DO220" s="29" t="e">
        <f t="shared" si="408"/>
        <v>#DIV/0!</v>
      </c>
      <c r="DP220" s="29" t="e">
        <f t="shared" si="409"/>
        <v>#DIV/0!</v>
      </c>
      <c r="DQ220" s="29" t="e">
        <f t="shared" si="410"/>
        <v>#DIV/0!</v>
      </c>
      <c r="DR220" s="31" t="e">
        <f t="shared" si="411"/>
        <v>#DIV/0!</v>
      </c>
      <c r="DS220" s="29"/>
      <c r="DT220" s="29" t="e">
        <f t="shared" si="412"/>
        <v>#DIV/0!</v>
      </c>
      <c r="DU220" s="29" t="e">
        <f t="shared" si="413"/>
        <v>#DIV/0!</v>
      </c>
      <c r="DV220" s="29" t="e">
        <f t="shared" si="414"/>
        <v>#DIV/0!</v>
      </c>
      <c r="DW220" s="31" t="e">
        <f t="shared" si="415"/>
        <v>#DIV/0!</v>
      </c>
      <c r="DX220" s="29" t="e">
        <f t="shared" si="416"/>
        <v>#DIV/0!</v>
      </c>
      <c r="DY220" s="29" t="e">
        <f t="shared" si="417"/>
        <v>#DIV/0!</v>
      </c>
      <c r="DZ220" s="29" t="e">
        <f t="shared" si="418"/>
        <v>#DIV/0!</v>
      </c>
      <c r="EA220" s="29" t="e">
        <f t="shared" si="419"/>
        <v>#DIV/0!</v>
      </c>
      <c r="EB220" s="29" t="e">
        <f t="shared" si="420"/>
        <v>#DIV/0!</v>
      </c>
      <c r="EC220" s="29"/>
      <c r="ED220" s="29"/>
      <c r="EE220" s="29" t="e">
        <f t="shared" si="421"/>
        <v>#DIV/0!</v>
      </c>
      <c r="EF220" s="29" t="e">
        <f t="shared" si="422"/>
        <v>#DIV/0!</v>
      </c>
      <c r="EG220" s="29" t="e">
        <f t="shared" si="423"/>
        <v>#DIV/0!</v>
      </c>
      <c r="EH220" s="29" t="e">
        <f t="shared" si="424"/>
        <v>#DIV/0!</v>
      </c>
      <c r="EI220" s="29" t="e">
        <f>125.9*1000/8.3144+(#REF!*10^9-10^5)*6.5*(10^-6)/8.3144</f>
        <v>#REF!</v>
      </c>
      <c r="EJ220" s="29" t="e">
        <f t="shared" si="425"/>
        <v>#DIV/0!</v>
      </c>
      <c r="EK220" s="29" t="e">
        <f t="shared" si="426"/>
        <v>#REF!</v>
      </c>
      <c r="EL220" s="29" t="e">
        <f>#REF!</f>
        <v>#REF!</v>
      </c>
      <c r="EM220" s="29" t="e">
        <f>1/(0.000407-0.0000329*#REF!+0.00001202*P220+0.000056662*EA220-0.000306214*BT220-0.0006176*BW220+0.00018946*BT220/(BT220+BR220)+0.00025746*DJ220)</f>
        <v>#REF!</v>
      </c>
      <c r="EN220" s="29"/>
      <c r="EO220" s="29" t="e">
        <f t="shared" si="427"/>
        <v>#REF!</v>
      </c>
      <c r="EP220" s="29" t="e">
        <f>#REF!</f>
        <v>#REF!</v>
      </c>
      <c r="EQ220" s="31" t="e">
        <f t="shared" si="428"/>
        <v>#REF!</v>
      </c>
      <c r="ER220" s="31" t="e">
        <f>2064.1+31.52*DF220-12.28*DM220-289.6*DQ220+1.544*LN(DQ220)-177.24*(DF220-0.17145)^2-371.87*(DF220-0.17145)*(DM220-0.07365)+0.321067*#REF!-343.43*LN(#REF!)</f>
        <v>#DIV/0!</v>
      </c>
      <c r="ES220" s="31" t="e">
        <f t="shared" si="429"/>
        <v>#REF!</v>
      </c>
      <c r="ET220" s="31" t="e">
        <f t="shared" si="430"/>
        <v>#DIV/0!</v>
      </c>
      <c r="EU220" s="31" t="e">
        <f>(5573.8+587.9*#REF!-61*#REF!^2)/(5.3-0.633*LN(ET220)-3.97*EF220+0.06*EG220+24.7*BU220^2+0.081*P220+0.156*#REF!)</f>
        <v>#REF!</v>
      </c>
    </row>
    <row r="221" spans="4:151">
      <c r="AJ221" s="40" t="e">
        <f t="shared" si="330"/>
        <v>#REF!</v>
      </c>
      <c r="AK221" s="41" t="e">
        <f t="shared" ca="1" si="331"/>
        <v>#DIV/0!</v>
      </c>
      <c r="AL221" s="40" t="e">
        <f t="shared" ca="1" si="332"/>
        <v>#DIV/0!</v>
      </c>
      <c r="AM221" s="94" t="e">
        <f t="shared" ca="1" si="333"/>
        <v>#DIV/0!</v>
      </c>
      <c r="AN221" s="94" t="e">
        <f t="shared" ca="1" si="334"/>
        <v>#DIV/0!</v>
      </c>
      <c r="AO221" s="90" t="e">
        <f t="shared" si="335"/>
        <v>#DIV/0!</v>
      </c>
      <c r="AP221" s="90" t="e">
        <f t="shared" si="336"/>
        <v>#DIV/0!</v>
      </c>
      <c r="AQ221" s="29"/>
      <c r="AR221" s="40" t="e">
        <f t="shared" si="337"/>
        <v>#REF!</v>
      </c>
      <c r="AS221" s="40" t="e">
        <f t="shared" ca="1" si="338"/>
        <v>#DIV/0!</v>
      </c>
      <c r="AT221" s="40" t="e">
        <f t="shared" ca="1" si="339"/>
        <v>#DIV/0!</v>
      </c>
      <c r="AU221" s="64"/>
      <c r="AV221" s="126" t="e">
        <f t="shared" si="340"/>
        <v>#DIV/0!</v>
      </c>
      <c r="AW221" s="29"/>
      <c r="AX221" s="29" t="e">
        <f t="shared" si="341"/>
        <v>#DIV/0!</v>
      </c>
      <c r="AY221" s="29" t="e">
        <f t="shared" si="342"/>
        <v>#DIV/0!</v>
      </c>
      <c r="AZ221" s="29" t="e">
        <f t="shared" si="343"/>
        <v>#DIV/0!</v>
      </c>
      <c r="BA221" s="29" t="e">
        <f t="shared" si="344"/>
        <v>#DIV/0!</v>
      </c>
      <c r="BB221" s="29">
        <f t="shared" si="345"/>
        <v>0</v>
      </c>
      <c r="BC221" s="29">
        <f t="shared" si="346"/>
        <v>0</v>
      </c>
      <c r="BD221" s="29">
        <f t="shared" si="347"/>
        <v>0</v>
      </c>
      <c r="BE221" s="29">
        <f t="shared" si="348"/>
        <v>0</v>
      </c>
      <c r="BF221" s="29">
        <f t="shared" si="349"/>
        <v>0</v>
      </c>
      <c r="BG221" s="29">
        <f t="shared" si="350"/>
        <v>0</v>
      </c>
      <c r="BH221" s="29">
        <f t="shared" si="351"/>
        <v>0</v>
      </c>
      <c r="BI221" s="29">
        <f t="shared" si="352"/>
        <v>0</v>
      </c>
      <c r="BJ221" s="29">
        <f t="shared" si="353"/>
        <v>0</v>
      </c>
      <c r="BK221" s="29">
        <f t="shared" si="354"/>
        <v>0</v>
      </c>
      <c r="BL221" s="29">
        <f t="shared" si="355"/>
        <v>0</v>
      </c>
      <c r="BM221" s="29">
        <f t="shared" si="356"/>
        <v>0</v>
      </c>
      <c r="BN221" s="29">
        <f t="shared" si="357"/>
        <v>0</v>
      </c>
      <c r="BO221" s="29" t="e">
        <f t="shared" si="358"/>
        <v>#DIV/0!</v>
      </c>
      <c r="BP221" s="29" t="e">
        <f t="shared" si="359"/>
        <v>#DIV/0!</v>
      </c>
      <c r="BQ221" s="29" t="e">
        <f t="shared" si="360"/>
        <v>#DIV/0!</v>
      </c>
      <c r="BR221" s="29" t="e">
        <f t="shared" si="361"/>
        <v>#DIV/0!</v>
      </c>
      <c r="BS221" s="29" t="e">
        <f t="shared" si="362"/>
        <v>#DIV/0!</v>
      </c>
      <c r="BT221" s="29" t="e">
        <f t="shared" si="363"/>
        <v>#DIV/0!</v>
      </c>
      <c r="BU221" s="29" t="e">
        <f t="shared" si="364"/>
        <v>#DIV/0!</v>
      </c>
      <c r="BV221" s="29" t="e">
        <f t="shared" si="365"/>
        <v>#DIV/0!</v>
      </c>
      <c r="BW221" s="29" t="e">
        <f t="shared" si="366"/>
        <v>#DIV/0!</v>
      </c>
      <c r="BX221" s="29" t="e">
        <f t="shared" si="367"/>
        <v>#DIV/0!</v>
      </c>
      <c r="BY221" s="29" t="e">
        <f t="shared" si="368"/>
        <v>#DIV/0!</v>
      </c>
      <c r="BZ221" s="29" t="e">
        <f t="shared" si="369"/>
        <v>#DIV/0!</v>
      </c>
      <c r="CA221" s="29" t="e">
        <f t="shared" si="370"/>
        <v>#DIV/0!</v>
      </c>
      <c r="CB221" s="29">
        <f t="shared" si="371"/>
        <v>0</v>
      </c>
      <c r="CC221" s="29">
        <f t="shared" si="372"/>
        <v>0</v>
      </c>
      <c r="CD221" s="29">
        <f t="shared" si="373"/>
        <v>0</v>
      </c>
      <c r="CE221" s="29">
        <f t="shared" si="374"/>
        <v>0</v>
      </c>
      <c r="CF221" s="29">
        <f t="shared" si="375"/>
        <v>0</v>
      </c>
      <c r="CG221" s="29">
        <f t="shared" si="376"/>
        <v>0</v>
      </c>
      <c r="CH221" s="29">
        <f t="shared" si="377"/>
        <v>0</v>
      </c>
      <c r="CI221" s="29">
        <f t="shared" si="378"/>
        <v>0</v>
      </c>
      <c r="CJ221" s="29">
        <f t="shared" si="379"/>
        <v>0</v>
      </c>
      <c r="CK221" s="29">
        <f t="shared" si="380"/>
        <v>0</v>
      </c>
      <c r="CL221" s="29">
        <f t="shared" si="381"/>
        <v>0</v>
      </c>
      <c r="CM221" s="29">
        <f t="shared" si="382"/>
        <v>0</v>
      </c>
      <c r="CN221" s="29"/>
      <c r="CO221" s="29" t="e">
        <f t="shared" si="383"/>
        <v>#DIV/0!</v>
      </c>
      <c r="CP221" s="29"/>
      <c r="CQ221" s="29">
        <f t="shared" si="384"/>
        <v>0</v>
      </c>
      <c r="CR221" s="29">
        <f t="shared" si="385"/>
        <v>0</v>
      </c>
      <c r="CS221" s="29">
        <f t="shared" si="386"/>
        <v>0</v>
      </c>
      <c r="CT221" s="29">
        <f t="shared" si="387"/>
        <v>0</v>
      </c>
      <c r="CU221" s="29">
        <f t="shared" si="388"/>
        <v>0</v>
      </c>
      <c r="CV221" s="29">
        <f t="shared" si="389"/>
        <v>0</v>
      </c>
      <c r="CW221" s="29">
        <f t="shared" si="390"/>
        <v>0</v>
      </c>
      <c r="CX221" s="29">
        <f t="shared" si="391"/>
        <v>0</v>
      </c>
      <c r="CY221" s="29">
        <f t="shared" si="392"/>
        <v>0</v>
      </c>
      <c r="CZ221" s="29">
        <f t="shared" si="393"/>
        <v>0</v>
      </c>
      <c r="DA221" s="29">
        <f t="shared" si="394"/>
        <v>0</v>
      </c>
      <c r="DB221" s="29">
        <f t="shared" si="395"/>
        <v>0</v>
      </c>
      <c r="DC221" s="29" t="e">
        <f t="shared" si="396"/>
        <v>#DIV/0!</v>
      </c>
      <c r="DD221" s="29" t="e">
        <f t="shared" si="397"/>
        <v>#DIV/0!</v>
      </c>
      <c r="DE221" s="29" t="e">
        <f t="shared" si="398"/>
        <v>#DIV/0!</v>
      </c>
      <c r="DF221" s="29" t="e">
        <f t="shared" si="399"/>
        <v>#DIV/0!</v>
      </c>
      <c r="DG221" s="29" t="e">
        <f t="shared" si="400"/>
        <v>#DIV/0!</v>
      </c>
      <c r="DH221" s="29" t="e">
        <f t="shared" si="401"/>
        <v>#DIV/0!</v>
      </c>
      <c r="DI221" s="29" t="e">
        <f t="shared" si="402"/>
        <v>#DIV/0!</v>
      </c>
      <c r="DJ221" s="29" t="e">
        <f t="shared" si="403"/>
        <v>#DIV/0!</v>
      </c>
      <c r="DK221" s="29" t="e">
        <f t="shared" si="404"/>
        <v>#DIV/0!</v>
      </c>
      <c r="DL221" s="29" t="e">
        <f t="shared" si="405"/>
        <v>#DIV/0!</v>
      </c>
      <c r="DM221" s="29" t="e">
        <f t="shared" si="406"/>
        <v>#DIV/0!</v>
      </c>
      <c r="DN221" s="29" t="e">
        <f t="shared" si="407"/>
        <v>#DIV/0!</v>
      </c>
      <c r="DO221" s="29" t="e">
        <f t="shared" si="408"/>
        <v>#DIV/0!</v>
      </c>
      <c r="DP221" s="29" t="e">
        <f t="shared" si="409"/>
        <v>#DIV/0!</v>
      </c>
      <c r="DQ221" s="29" t="e">
        <f t="shared" si="410"/>
        <v>#DIV/0!</v>
      </c>
      <c r="DR221" s="31" t="e">
        <f t="shared" si="411"/>
        <v>#DIV/0!</v>
      </c>
      <c r="DS221" s="29"/>
      <c r="DT221" s="29" t="e">
        <f t="shared" si="412"/>
        <v>#DIV/0!</v>
      </c>
      <c r="DU221" s="29" t="e">
        <f t="shared" si="413"/>
        <v>#DIV/0!</v>
      </c>
      <c r="DV221" s="29" t="e">
        <f t="shared" si="414"/>
        <v>#DIV/0!</v>
      </c>
      <c r="DW221" s="31" t="e">
        <f t="shared" si="415"/>
        <v>#DIV/0!</v>
      </c>
      <c r="DX221" s="29" t="e">
        <f t="shared" si="416"/>
        <v>#DIV/0!</v>
      </c>
      <c r="DY221" s="29" t="e">
        <f t="shared" si="417"/>
        <v>#DIV/0!</v>
      </c>
      <c r="DZ221" s="29" t="e">
        <f t="shared" si="418"/>
        <v>#DIV/0!</v>
      </c>
      <c r="EA221" s="29" t="e">
        <f t="shared" si="419"/>
        <v>#DIV/0!</v>
      </c>
      <c r="EB221" s="29" t="e">
        <f t="shared" si="420"/>
        <v>#DIV/0!</v>
      </c>
      <c r="EC221" s="29"/>
      <c r="ED221" s="29"/>
      <c r="EE221" s="29" t="e">
        <f t="shared" si="421"/>
        <v>#DIV/0!</v>
      </c>
      <c r="EF221" s="29" t="e">
        <f t="shared" si="422"/>
        <v>#DIV/0!</v>
      </c>
      <c r="EG221" s="29" t="e">
        <f t="shared" si="423"/>
        <v>#DIV/0!</v>
      </c>
      <c r="EH221" s="29" t="e">
        <f t="shared" si="424"/>
        <v>#DIV/0!</v>
      </c>
      <c r="EI221" s="29" t="e">
        <f>125.9*1000/8.3144+(#REF!*10^9-10^5)*6.5*(10^-6)/8.3144</f>
        <v>#REF!</v>
      </c>
      <c r="EJ221" s="29" t="e">
        <f t="shared" si="425"/>
        <v>#DIV/0!</v>
      </c>
      <c r="EK221" s="29" t="e">
        <f t="shared" si="426"/>
        <v>#REF!</v>
      </c>
      <c r="EL221" s="29" t="e">
        <f>#REF!</f>
        <v>#REF!</v>
      </c>
      <c r="EM221" s="29" t="e">
        <f>1/(0.000407-0.0000329*#REF!+0.00001202*P221+0.000056662*EA221-0.000306214*BT221-0.0006176*BW221+0.00018946*BT221/(BT221+BR221)+0.00025746*DJ221)</f>
        <v>#REF!</v>
      </c>
      <c r="EN221" s="29"/>
      <c r="EO221" s="29" t="e">
        <f t="shared" si="427"/>
        <v>#REF!</v>
      </c>
      <c r="EP221" s="29" t="e">
        <f>#REF!</f>
        <v>#REF!</v>
      </c>
      <c r="EQ221" s="31" t="e">
        <f t="shared" si="428"/>
        <v>#REF!</v>
      </c>
      <c r="ER221" s="31" t="e">
        <f>2064.1+31.52*DF221-12.28*DM221-289.6*DQ221+1.544*LN(DQ221)-177.24*(DF221-0.17145)^2-371.87*(DF221-0.17145)*(DM221-0.07365)+0.321067*#REF!-343.43*LN(#REF!)</f>
        <v>#DIV/0!</v>
      </c>
      <c r="ES221" s="31" t="e">
        <f t="shared" si="429"/>
        <v>#REF!</v>
      </c>
      <c r="ET221" s="31" t="e">
        <f t="shared" si="430"/>
        <v>#DIV/0!</v>
      </c>
      <c r="EU221" s="31" t="e">
        <f>(5573.8+587.9*#REF!-61*#REF!^2)/(5.3-0.633*LN(ET221)-3.97*EF221+0.06*EG221+24.7*BU221^2+0.081*P221+0.156*#REF!)</f>
        <v>#REF!</v>
      </c>
    </row>
    <row r="222" spans="4:151">
      <c r="AJ222" s="40" t="e">
        <f t="shared" si="330"/>
        <v>#REF!</v>
      </c>
      <c r="AK222" s="41" t="e">
        <f t="shared" ca="1" si="331"/>
        <v>#DIV/0!</v>
      </c>
      <c r="AL222" s="40" t="e">
        <f t="shared" ca="1" si="332"/>
        <v>#DIV/0!</v>
      </c>
      <c r="AM222" s="94" t="e">
        <f t="shared" ca="1" si="333"/>
        <v>#DIV/0!</v>
      </c>
      <c r="AN222" s="94" t="e">
        <f t="shared" ca="1" si="334"/>
        <v>#DIV/0!</v>
      </c>
      <c r="AO222" s="90" t="e">
        <f t="shared" si="335"/>
        <v>#DIV/0!</v>
      </c>
      <c r="AP222" s="90" t="e">
        <f t="shared" si="336"/>
        <v>#DIV/0!</v>
      </c>
      <c r="AQ222" s="29"/>
      <c r="AR222" s="40" t="e">
        <f t="shared" si="337"/>
        <v>#REF!</v>
      </c>
      <c r="AS222" s="40" t="e">
        <f t="shared" ca="1" si="338"/>
        <v>#DIV/0!</v>
      </c>
      <c r="AT222" s="40" t="e">
        <f t="shared" ca="1" si="339"/>
        <v>#DIV/0!</v>
      </c>
      <c r="AU222" s="64"/>
      <c r="AV222" s="126" t="e">
        <f t="shared" si="340"/>
        <v>#DIV/0!</v>
      </c>
      <c r="AW222" s="29"/>
      <c r="AX222" s="29" t="e">
        <f t="shared" si="341"/>
        <v>#DIV/0!</v>
      </c>
      <c r="AY222" s="29" t="e">
        <f t="shared" si="342"/>
        <v>#DIV/0!</v>
      </c>
      <c r="AZ222" s="29" t="e">
        <f t="shared" si="343"/>
        <v>#DIV/0!</v>
      </c>
      <c r="BA222" s="29" t="e">
        <f t="shared" si="344"/>
        <v>#DIV/0!</v>
      </c>
      <c r="BB222" s="29">
        <f t="shared" si="345"/>
        <v>0</v>
      </c>
      <c r="BC222" s="29">
        <f t="shared" si="346"/>
        <v>0</v>
      </c>
      <c r="BD222" s="29">
        <f t="shared" si="347"/>
        <v>0</v>
      </c>
      <c r="BE222" s="29">
        <f t="shared" si="348"/>
        <v>0</v>
      </c>
      <c r="BF222" s="29">
        <f t="shared" si="349"/>
        <v>0</v>
      </c>
      <c r="BG222" s="29">
        <f t="shared" si="350"/>
        <v>0</v>
      </c>
      <c r="BH222" s="29">
        <f t="shared" si="351"/>
        <v>0</v>
      </c>
      <c r="BI222" s="29">
        <f t="shared" si="352"/>
        <v>0</v>
      </c>
      <c r="BJ222" s="29">
        <f t="shared" si="353"/>
        <v>0</v>
      </c>
      <c r="BK222" s="29">
        <f t="shared" si="354"/>
        <v>0</v>
      </c>
      <c r="BL222" s="29">
        <f t="shared" si="355"/>
        <v>0</v>
      </c>
      <c r="BM222" s="29">
        <f t="shared" si="356"/>
        <v>0</v>
      </c>
      <c r="BN222" s="29">
        <f t="shared" si="357"/>
        <v>0</v>
      </c>
      <c r="BO222" s="29" t="e">
        <f t="shared" si="358"/>
        <v>#DIV/0!</v>
      </c>
      <c r="BP222" s="29" t="e">
        <f t="shared" si="359"/>
        <v>#DIV/0!</v>
      </c>
      <c r="BQ222" s="29" t="e">
        <f t="shared" si="360"/>
        <v>#DIV/0!</v>
      </c>
      <c r="BR222" s="29" t="e">
        <f t="shared" si="361"/>
        <v>#DIV/0!</v>
      </c>
      <c r="BS222" s="29" t="e">
        <f t="shared" si="362"/>
        <v>#DIV/0!</v>
      </c>
      <c r="BT222" s="29" t="e">
        <f t="shared" si="363"/>
        <v>#DIV/0!</v>
      </c>
      <c r="BU222" s="29" t="e">
        <f t="shared" si="364"/>
        <v>#DIV/0!</v>
      </c>
      <c r="BV222" s="29" t="e">
        <f t="shared" si="365"/>
        <v>#DIV/0!</v>
      </c>
      <c r="BW222" s="29" t="e">
        <f t="shared" si="366"/>
        <v>#DIV/0!</v>
      </c>
      <c r="BX222" s="29" t="e">
        <f t="shared" si="367"/>
        <v>#DIV/0!</v>
      </c>
      <c r="BY222" s="29" t="e">
        <f t="shared" si="368"/>
        <v>#DIV/0!</v>
      </c>
      <c r="BZ222" s="29" t="e">
        <f t="shared" si="369"/>
        <v>#DIV/0!</v>
      </c>
      <c r="CA222" s="29" t="e">
        <f t="shared" si="370"/>
        <v>#DIV/0!</v>
      </c>
      <c r="CB222" s="29">
        <f t="shared" si="371"/>
        <v>0</v>
      </c>
      <c r="CC222" s="29">
        <f t="shared" si="372"/>
        <v>0</v>
      </c>
      <c r="CD222" s="29">
        <f t="shared" si="373"/>
        <v>0</v>
      </c>
      <c r="CE222" s="29">
        <f t="shared" si="374"/>
        <v>0</v>
      </c>
      <c r="CF222" s="29">
        <f t="shared" si="375"/>
        <v>0</v>
      </c>
      <c r="CG222" s="29">
        <f t="shared" si="376"/>
        <v>0</v>
      </c>
      <c r="CH222" s="29">
        <f t="shared" si="377"/>
        <v>0</v>
      </c>
      <c r="CI222" s="29">
        <f t="shared" si="378"/>
        <v>0</v>
      </c>
      <c r="CJ222" s="29">
        <f t="shared" si="379"/>
        <v>0</v>
      </c>
      <c r="CK222" s="29">
        <f t="shared" si="380"/>
        <v>0</v>
      </c>
      <c r="CL222" s="29">
        <f t="shared" si="381"/>
        <v>0</v>
      </c>
      <c r="CM222" s="29">
        <f t="shared" si="382"/>
        <v>0</v>
      </c>
      <c r="CN222" s="29"/>
      <c r="CO222" s="29" t="e">
        <f t="shared" si="383"/>
        <v>#DIV/0!</v>
      </c>
      <c r="CP222" s="29"/>
      <c r="CQ222" s="29">
        <f t="shared" si="384"/>
        <v>0</v>
      </c>
      <c r="CR222" s="29">
        <f t="shared" si="385"/>
        <v>0</v>
      </c>
      <c r="CS222" s="29">
        <f t="shared" si="386"/>
        <v>0</v>
      </c>
      <c r="CT222" s="29">
        <f t="shared" si="387"/>
        <v>0</v>
      </c>
      <c r="CU222" s="29">
        <f t="shared" si="388"/>
        <v>0</v>
      </c>
      <c r="CV222" s="29">
        <f t="shared" si="389"/>
        <v>0</v>
      </c>
      <c r="CW222" s="29">
        <f t="shared" si="390"/>
        <v>0</v>
      </c>
      <c r="CX222" s="29">
        <f t="shared" si="391"/>
        <v>0</v>
      </c>
      <c r="CY222" s="29">
        <f t="shared" si="392"/>
        <v>0</v>
      </c>
      <c r="CZ222" s="29">
        <f t="shared" si="393"/>
        <v>0</v>
      </c>
      <c r="DA222" s="29">
        <f t="shared" si="394"/>
        <v>0</v>
      </c>
      <c r="DB222" s="29">
        <f t="shared" si="395"/>
        <v>0</v>
      </c>
      <c r="DC222" s="29" t="e">
        <f t="shared" si="396"/>
        <v>#DIV/0!</v>
      </c>
      <c r="DD222" s="29" t="e">
        <f t="shared" si="397"/>
        <v>#DIV/0!</v>
      </c>
      <c r="DE222" s="29" t="e">
        <f t="shared" si="398"/>
        <v>#DIV/0!</v>
      </c>
      <c r="DF222" s="29" t="e">
        <f t="shared" si="399"/>
        <v>#DIV/0!</v>
      </c>
      <c r="DG222" s="29" t="e">
        <f t="shared" si="400"/>
        <v>#DIV/0!</v>
      </c>
      <c r="DH222" s="29" t="e">
        <f t="shared" si="401"/>
        <v>#DIV/0!</v>
      </c>
      <c r="DI222" s="29" t="e">
        <f t="shared" si="402"/>
        <v>#DIV/0!</v>
      </c>
      <c r="DJ222" s="29" t="e">
        <f t="shared" si="403"/>
        <v>#DIV/0!</v>
      </c>
      <c r="DK222" s="29" t="e">
        <f t="shared" si="404"/>
        <v>#DIV/0!</v>
      </c>
      <c r="DL222" s="29" t="e">
        <f t="shared" si="405"/>
        <v>#DIV/0!</v>
      </c>
      <c r="DM222" s="29" t="e">
        <f t="shared" si="406"/>
        <v>#DIV/0!</v>
      </c>
      <c r="DN222" s="29" t="e">
        <f t="shared" si="407"/>
        <v>#DIV/0!</v>
      </c>
      <c r="DO222" s="29" t="e">
        <f t="shared" si="408"/>
        <v>#DIV/0!</v>
      </c>
      <c r="DP222" s="29" t="e">
        <f t="shared" si="409"/>
        <v>#DIV/0!</v>
      </c>
      <c r="DQ222" s="29" t="e">
        <f t="shared" si="410"/>
        <v>#DIV/0!</v>
      </c>
      <c r="DR222" s="31" t="e">
        <f t="shared" si="411"/>
        <v>#DIV/0!</v>
      </c>
      <c r="DS222" s="29"/>
      <c r="DT222" s="29" t="e">
        <f t="shared" si="412"/>
        <v>#DIV/0!</v>
      </c>
      <c r="DU222" s="29" t="e">
        <f t="shared" si="413"/>
        <v>#DIV/0!</v>
      </c>
      <c r="DV222" s="29" t="e">
        <f t="shared" si="414"/>
        <v>#DIV/0!</v>
      </c>
      <c r="DW222" s="31" t="e">
        <f t="shared" si="415"/>
        <v>#DIV/0!</v>
      </c>
      <c r="DX222" s="29" t="e">
        <f t="shared" si="416"/>
        <v>#DIV/0!</v>
      </c>
      <c r="DY222" s="29" t="e">
        <f t="shared" si="417"/>
        <v>#DIV/0!</v>
      </c>
      <c r="DZ222" s="29" t="e">
        <f t="shared" si="418"/>
        <v>#DIV/0!</v>
      </c>
      <c r="EA222" s="29" t="e">
        <f t="shared" si="419"/>
        <v>#DIV/0!</v>
      </c>
      <c r="EB222" s="29" t="e">
        <f t="shared" si="420"/>
        <v>#DIV/0!</v>
      </c>
      <c r="EC222" s="29"/>
      <c r="ED222" s="29"/>
      <c r="EE222" s="29" t="e">
        <f t="shared" si="421"/>
        <v>#DIV/0!</v>
      </c>
      <c r="EF222" s="29" t="e">
        <f t="shared" si="422"/>
        <v>#DIV/0!</v>
      </c>
      <c r="EG222" s="29" t="e">
        <f t="shared" si="423"/>
        <v>#DIV/0!</v>
      </c>
      <c r="EH222" s="29" t="e">
        <f t="shared" si="424"/>
        <v>#DIV/0!</v>
      </c>
      <c r="EI222" s="29" t="e">
        <f>125.9*1000/8.3144+(#REF!*10^9-10^5)*6.5*(10^-6)/8.3144</f>
        <v>#REF!</v>
      </c>
      <c r="EJ222" s="29" t="e">
        <f t="shared" si="425"/>
        <v>#DIV/0!</v>
      </c>
      <c r="EK222" s="29" t="e">
        <f t="shared" si="426"/>
        <v>#REF!</v>
      </c>
      <c r="EL222" s="29" t="e">
        <f>#REF!</f>
        <v>#REF!</v>
      </c>
      <c r="EM222" s="29" t="e">
        <f>1/(0.000407-0.0000329*#REF!+0.00001202*P222+0.000056662*EA222-0.000306214*BT222-0.0006176*BW222+0.00018946*BT222/(BT222+BR222)+0.00025746*DJ222)</f>
        <v>#REF!</v>
      </c>
      <c r="EN222" s="29"/>
      <c r="EO222" s="29" t="e">
        <f t="shared" si="427"/>
        <v>#REF!</v>
      </c>
      <c r="EP222" s="29" t="e">
        <f>#REF!</f>
        <v>#REF!</v>
      </c>
      <c r="EQ222" s="31" t="e">
        <f t="shared" si="428"/>
        <v>#REF!</v>
      </c>
      <c r="ER222" s="31" t="e">
        <f>2064.1+31.52*DF222-12.28*DM222-289.6*DQ222+1.544*LN(DQ222)-177.24*(DF222-0.17145)^2-371.87*(DF222-0.17145)*(DM222-0.07365)+0.321067*#REF!-343.43*LN(#REF!)</f>
        <v>#DIV/0!</v>
      </c>
      <c r="ES222" s="31" t="e">
        <f t="shared" si="429"/>
        <v>#REF!</v>
      </c>
      <c r="ET222" s="31" t="e">
        <f t="shared" si="430"/>
        <v>#DIV/0!</v>
      </c>
      <c r="EU222" s="31" t="e">
        <f>(5573.8+587.9*#REF!-61*#REF!^2)/(5.3-0.633*LN(ET222)-3.97*EF222+0.06*EG222+24.7*BU222^2+0.081*P222+0.156*#REF!)</f>
        <v>#REF!</v>
      </c>
    </row>
    <row r="223" spans="4:151">
      <c r="AJ223" s="40" t="e">
        <f t="shared" si="330"/>
        <v>#REF!</v>
      </c>
      <c r="AK223" s="41" t="e">
        <f t="shared" ca="1" si="331"/>
        <v>#DIV/0!</v>
      </c>
      <c r="AL223" s="40" t="e">
        <f t="shared" ca="1" si="332"/>
        <v>#DIV/0!</v>
      </c>
      <c r="AM223" s="94" t="e">
        <f t="shared" ca="1" si="333"/>
        <v>#DIV/0!</v>
      </c>
      <c r="AN223" s="94" t="e">
        <f t="shared" ca="1" si="334"/>
        <v>#DIV/0!</v>
      </c>
      <c r="AO223" s="90" t="e">
        <f t="shared" si="335"/>
        <v>#DIV/0!</v>
      </c>
      <c r="AP223" s="90" t="e">
        <f t="shared" si="336"/>
        <v>#DIV/0!</v>
      </c>
      <c r="AQ223" s="29"/>
      <c r="AR223" s="40" t="e">
        <f t="shared" si="337"/>
        <v>#REF!</v>
      </c>
      <c r="AS223" s="40" t="e">
        <f t="shared" ca="1" si="338"/>
        <v>#DIV/0!</v>
      </c>
      <c r="AT223" s="40" t="e">
        <f t="shared" ca="1" si="339"/>
        <v>#DIV/0!</v>
      </c>
      <c r="AU223" s="64"/>
      <c r="AV223" s="126" t="e">
        <f t="shared" si="340"/>
        <v>#DIV/0!</v>
      </c>
      <c r="AW223" s="29"/>
      <c r="AX223" s="29" t="e">
        <f t="shared" si="341"/>
        <v>#DIV/0!</v>
      </c>
      <c r="AY223" s="29" t="e">
        <f t="shared" si="342"/>
        <v>#DIV/0!</v>
      </c>
      <c r="AZ223" s="29" t="e">
        <f t="shared" si="343"/>
        <v>#DIV/0!</v>
      </c>
      <c r="BA223" s="29" t="e">
        <f t="shared" si="344"/>
        <v>#DIV/0!</v>
      </c>
      <c r="BB223" s="29">
        <f t="shared" si="345"/>
        <v>0</v>
      </c>
      <c r="BC223" s="29">
        <f t="shared" si="346"/>
        <v>0</v>
      </c>
      <c r="BD223" s="29">
        <f t="shared" si="347"/>
        <v>0</v>
      </c>
      <c r="BE223" s="29">
        <f t="shared" si="348"/>
        <v>0</v>
      </c>
      <c r="BF223" s="29">
        <f t="shared" si="349"/>
        <v>0</v>
      </c>
      <c r="BG223" s="29">
        <f t="shared" si="350"/>
        <v>0</v>
      </c>
      <c r="BH223" s="29">
        <f t="shared" si="351"/>
        <v>0</v>
      </c>
      <c r="BI223" s="29">
        <f t="shared" si="352"/>
        <v>0</v>
      </c>
      <c r="BJ223" s="29">
        <f t="shared" si="353"/>
        <v>0</v>
      </c>
      <c r="BK223" s="29">
        <f t="shared" si="354"/>
        <v>0</v>
      </c>
      <c r="BL223" s="29">
        <f t="shared" si="355"/>
        <v>0</v>
      </c>
      <c r="BM223" s="29">
        <f t="shared" si="356"/>
        <v>0</v>
      </c>
      <c r="BN223" s="29">
        <f t="shared" si="357"/>
        <v>0</v>
      </c>
      <c r="BO223" s="29" t="e">
        <f t="shared" si="358"/>
        <v>#DIV/0!</v>
      </c>
      <c r="BP223" s="29" t="e">
        <f t="shared" si="359"/>
        <v>#DIV/0!</v>
      </c>
      <c r="BQ223" s="29" t="e">
        <f t="shared" si="360"/>
        <v>#DIV/0!</v>
      </c>
      <c r="BR223" s="29" t="e">
        <f t="shared" si="361"/>
        <v>#DIV/0!</v>
      </c>
      <c r="BS223" s="29" t="e">
        <f t="shared" si="362"/>
        <v>#DIV/0!</v>
      </c>
      <c r="BT223" s="29" t="e">
        <f t="shared" si="363"/>
        <v>#DIV/0!</v>
      </c>
      <c r="BU223" s="29" t="e">
        <f t="shared" si="364"/>
        <v>#DIV/0!</v>
      </c>
      <c r="BV223" s="29" t="e">
        <f t="shared" si="365"/>
        <v>#DIV/0!</v>
      </c>
      <c r="BW223" s="29" t="e">
        <f t="shared" si="366"/>
        <v>#DIV/0!</v>
      </c>
      <c r="BX223" s="29" t="e">
        <f t="shared" si="367"/>
        <v>#DIV/0!</v>
      </c>
      <c r="BY223" s="29" t="e">
        <f t="shared" si="368"/>
        <v>#DIV/0!</v>
      </c>
      <c r="BZ223" s="29" t="e">
        <f t="shared" si="369"/>
        <v>#DIV/0!</v>
      </c>
      <c r="CA223" s="29" t="e">
        <f t="shared" si="370"/>
        <v>#DIV/0!</v>
      </c>
      <c r="CB223" s="29">
        <f t="shared" si="371"/>
        <v>0</v>
      </c>
      <c r="CC223" s="29">
        <f t="shared" si="372"/>
        <v>0</v>
      </c>
      <c r="CD223" s="29">
        <f t="shared" si="373"/>
        <v>0</v>
      </c>
      <c r="CE223" s="29">
        <f t="shared" si="374"/>
        <v>0</v>
      </c>
      <c r="CF223" s="29">
        <f t="shared" si="375"/>
        <v>0</v>
      </c>
      <c r="CG223" s="29">
        <f t="shared" si="376"/>
        <v>0</v>
      </c>
      <c r="CH223" s="29">
        <f t="shared" si="377"/>
        <v>0</v>
      </c>
      <c r="CI223" s="29">
        <f t="shared" si="378"/>
        <v>0</v>
      </c>
      <c r="CJ223" s="29">
        <f t="shared" si="379"/>
        <v>0</v>
      </c>
      <c r="CK223" s="29">
        <f t="shared" si="380"/>
        <v>0</v>
      </c>
      <c r="CL223" s="29">
        <f t="shared" si="381"/>
        <v>0</v>
      </c>
      <c r="CM223" s="29">
        <f t="shared" si="382"/>
        <v>0</v>
      </c>
      <c r="CN223" s="29"/>
      <c r="CO223" s="29" t="e">
        <f t="shared" si="383"/>
        <v>#DIV/0!</v>
      </c>
      <c r="CP223" s="29"/>
      <c r="CQ223" s="29">
        <f t="shared" si="384"/>
        <v>0</v>
      </c>
      <c r="CR223" s="29">
        <f t="shared" si="385"/>
        <v>0</v>
      </c>
      <c r="CS223" s="29">
        <f t="shared" si="386"/>
        <v>0</v>
      </c>
      <c r="CT223" s="29">
        <f t="shared" si="387"/>
        <v>0</v>
      </c>
      <c r="CU223" s="29">
        <f t="shared" si="388"/>
        <v>0</v>
      </c>
      <c r="CV223" s="29">
        <f t="shared" si="389"/>
        <v>0</v>
      </c>
      <c r="CW223" s="29">
        <f t="shared" si="390"/>
        <v>0</v>
      </c>
      <c r="CX223" s="29">
        <f t="shared" si="391"/>
        <v>0</v>
      </c>
      <c r="CY223" s="29">
        <f t="shared" si="392"/>
        <v>0</v>
      </c>
      <c r="CZ223" s="29">
        <f t="shared" si="393"/>
        <v>0</v>
      </c>
      <c r="DA223" s="29">
        <f t="shared" si="394"/>
        <v>0</v>
      </c>
      <c r="DB223" s="29">
        <f t="shared" si="395"/>
        <v>0</v>
      </c>
      <c r="DC223" s="29" t="e">
        <f t="shared" si="396"/>
        <v>#DIV/0!</v>
      </c>
      <c r="DD223" s="29" t="e">
        <f t="shared" si="397"/>
        <v>#DIV/0!</v>
      </c>
      <c r="DE223" s="29" t="e">
        <f t="shared" si="398"/>
        <v>#DIV/0!</v>
      </c>
      <c r="DF223" s="29" t="e">
        <f t="shared" si="399"/>
        <v>#DIV/0!</v>
      </c>
      <c r="DG223" s="29" t="e">
        <f t="shared" si="400"/>
        <v>#DIV/0!</v>
      </c>
      <c r="DH223" s="29" t="e">
        <f t="shared" si="401"/>
        <v>#DIV/0!</v>
      </c>
      <c r="DI223" s="29" t="e">
        <f t="shared" si="402"/>
        <v>#DIV/0!</v>
      </c>
      <c r="DJ223" s="29" t="e">
        <f t="shared" si="403"/>
        <v>#DIV/0!</v>
      </c>
      <c r="DK223" s="29" t="e">
        <f t="shared" si="404"/>
        <v>#DIV/0!</v>
      </c>
      <c r="DL223" s="29" t="e">
        <f t="shared" si="405"/>
        <v>#DIV/0!</v>
      </c>
      <c r="DM223" s="29" t="e">
        <f t="shared" si="406"/>
        <v>#DIV/0!</v>
      </c>
      <c r="DN223" s="29" t="e">
        <f t="shared" si="407"/>
        <v>#DIV/0!</v>
      </c>
      <c r="DO223" s="29" t="e">
        <f t="shared" si="408"/>
        <v>#DIV/0!</v>
      </c>
      <c r="DP223" s="29" t="e">
        <f t="shared" si="409"/>
        <v>#DIV/0!</v>
      </c>
      <c r="DQ223" s="29" t="e">
        <f t="shared" si="410"/>
        <v>#DIV/0!</v>
      </c>
      <c r="DR223" s="31" t="e">
        <f t="shared" si="411"/>
        <v>#DIV/0!</v>
      </c>
      <c r="DS223" s="29"/>
      <c r="DT223" s="29" t="e">
        <f t="shared" si="412"/>
        <v>#DIV/0!</v>
      </c>
      <c r="DU223" s="29" t="e">
        <f t="shared" si="413"/>
        <v>#DIV/0!</v>
      </c>
      <c r="DV223" s="29" t="e">
        <f t="shared" si="414"/>
        <v>#DIV/0!</v>
      </c>
      <c r="DW223" s="31" t="e">
        <f t="shared" si="415"/>
        <v>#DIV/0!</v>
      </c>
      <c r="DX223" s="29" t="e">
        <f t="shared" si="416"/>
        <v>#DIV/0!</v>
      </c>
      <c r="DY223" s="29" t="e">
        <f t="shared" si="417"/>
        <v>#DIV/0!</v>
      </c>
      <c r="DZ223" s="29" t="e">
        <f t="shared" si="418"/>
        <v>#DIV/0!</v>
      </c>
      <c r="EA223" s="29" t="e">
        <f t="shared" si="419"/>
        <v>#DIV/0!</v>
      </c>
      <c r="EB223" s="29" t="e">
        <f t="shared" si="420"/>
        <v>#DIV/0!</v>
      </c>
      <c r="EC223" s="29"/>
      <c r="ED223" s="29"/>
      <c r="EE223" s="29" t="e">
        <f t="shared" si="421"/>
        <v>#DIV/0!</v>
      </c>
      <c r="EF223" s="29" t="e">
        <f t="shared" si="422"/>
        <v>#DIV/0!</v>
      </c>
      <c r="EG223" s="29" t="e">
        <f t="shared" si="423"/>
        <v>#DIV/0!</v>
      </c>
      <c r="EH223" s="29" t="e">
        <f t="shared" si="424"/>
        <v>#DIV/0!</v>
      </c>
      <c r="EI223" s="29" t="e">
        <f>125.9*1000/8.3144+(#REF!*10^9-10^5)*6.5*(10^-6)/8.3144</f>
        <v>#REF!</v>
      </c>
      <c r="EJ223" s="29" t="e">
        <f t="shared" si="425"/>
        <v>#DIV/0!</v>
      </c>
      <c r="EK223" s="29" t="e">
        <f t="shared" si="426"/>
        <v>#REF!</v>
      </c>
      <c r="EL223" s="29" t="e">
        <f>#REF!</f>
        <v>#REF!</v>
      </c>
      <c r="EM223" s="29" t="e">
        <f>1/(0.000407-0.0000329*#REF!+0.00001202*P223+0.000056662*EA223-0.000306214*BT223-0.0006176*BW223+0.00018946*BT223/(BT223+BR223)+0.00025746*DJ223)</f>
        <v>#REF!</v>
      </c>
      <c r="EN223" s="29"/>
      <c r="EO223" s="29" t="e">
        <f t="shared" si="427"/>
        <v>#REF!</v>
      </c>
      <c r="EP223" s="29" t="e">
        <f>#REF!</f>
        <v>#REF!</v>
      </c>
      <c r="EQ223" s="31" t="e">
        <f t="shared" si="428"/>
        <v>#REF!</v>
      </c>
      <c r="ER223" s="31" t="e">
        <f>2064.1+31.52*DF223-12.28*DM223-289.6*DQ223+1.544*LN(DQ223)-177.24*(DF223-0.17145)^2-371.87*(DF223-0.17145)*(DM223-0.07365)+0.321067*#REF!-343.43*LN(#REF!)</f>
        <v>#DIV/0!</v>
      </c>
      <c r="ES223" s="31" t="e">
        <f t="shared" si="429"/>
        <v>#REF!</v>
      </c>
      <c r="ET223" s="31" t="e">
        <f t="shared" si="430"/>
        <v>#DIV/0!</v>
      </c>
      <c r="EU223" s="31" t="e">
        <f>(5573.8+587.9*#REF!-61*#REF!^2)/(5.3-0.633*LN(ET223)-3.97*EF223+0.06*EG223+24.7*BU223^2+0.081*P223+0.156*#REF!)</f>
        <v>#REF!</v>
      </c>
    </row>
    <row r="224" spans="4:151">
      <c r="AJ224" s="40" t="e">
        <f t="shared" si="330"/>
        <v>#REF!</v>
      </c>
      <c r="AK224" s="41" t="e">
        <f t="shared" ca="1" si="331"/>
        <v>#DIV/0!</v>
      </c>
      <c r="AL224" s="40" t="e">
        <f t="shared" ca="1" si="332"/>
        <v>#DIV/0!</v>
      </c>
      <c r="AM224" s="94" t="e">
        <f t="shared" ca="1" si="333"/>
        <v>#DIV/0!</v>
      </c>
      <c r="AN224" s="94" t="e">
        <f t="shared" ca="1" si="334"/>
        <v>#DIV/0!</v>
      </c>
      <c r="AO224" s="90" t="e">
        <f t="shared" si="335"/>
        <v>#DIV/0!</v>
      </c>
      <c r="AP224" s="90" t="e">
        <f t="shared" si="336"/>
        <v>#DIV/0!</v>
      </c>
      <c r="AQ224" s="29"/>
      <c r="AR224" s="40" t="e">
        <f t="shared" si="337"/>
        <v>#REF!</v>
      </c>
      <c r="AS224" s="40" t="e">
        <f t="shared" ca="1" si="338"/>
        <v>#DIV/0!</v>
      </c>
      <c r="AT224" s="40" t="e">
        <f t="shared" ca="1" si="339"/>
        <v>#DIV/0!</v>
      </c>
      <c r="AU224" s="64"/>
      <c r="AV224" s="126" t="e">
        <f t="shared" si="340"/>
        <v>#DIV/0!</v>
      </c>
      <c r="AW224" s="29"/>
      <c r="AX224" s="29" t="e">
        <f t="shared" si="341"/>
        <v>#DIV/0!</v>
      </c>
      <c r="AY224" s="29" t="e">
        <f t="shared" si="342"/>
        <v>#DIV/0!</v>
      </c>
      <c r="AZ224" s="29" t="e">
        <f t="shared" si="343"/>
        <v>#DIV/0!</v>
      </c>
      <c r="BA224" s="29" t="e">
        <f t="shared" si="344"/>
        <v>#DIV/0!</v>
      </c>
      <c r="BB224" s="29">
        <f t="shared" si="345"/>
        <v>0</v>
      </c>
      <c r="BC224" s="29">
        <f t="shared" si="346"/>
        <v>0</v>
      </c>
      <c r="BD224" s="29">
        <f t="shared" si="347"/>
        <v>0</v>
      </c>
      <c r="BE224" s="29">
        <f t="shared" si="348"/>
        <v>0</v>
      </c>
      <c r="BF224" s="29">
        <f t="shared" si="349"/>
        <v>0</v>
      </c>
      <c r="BG224" s="29">
        <f t="shared" si="350"/>
        <v>0</v>
      </c>
      <c r="BH224" s="29">
        <f t="shared" si="351"/>
        <v>0</v>
      </c>
      <c r="BI224" s="29">
        <f t="shared" si="352"/>
        <v>0</v>
      </c>
      <c r="BJ224" s="29">
        <f t="shared" si="353"/>
        <v>0</v>
      </c>
      <c r="BK224" s="29">
        <f t="shared" si="354"/>
        <v>0</v>
      </c>
      <c r="BL224" s="29">
        <f t="shared" si="355"/>
        <v>0</v>
      </c>
      <c r="BM224" s="29">
        <f t="shared" si="356"/>
        <v>0</v>
      </c>
      <c r="BN224" s="29">
        <f t="shared" si="357"/>
        <v>0</v>
      </c>
      <c r="BO224" s="29" t="e">
        <f t="shared" si="358"/>
        <v>#DIV/0!</v>
      </c>
      <c r="BP224" s="29" t="e">
        <f t="shared" si="359"/>
        <v>#DIV/0!</v>
      </c>
      <c r="BQ224" s="29" t="e">
        <f t="shared" si="360"/>
        <v>#DIV/0!</v>
      </c>
      <c r="BR224" s="29" t="e">
        <f t="shared" si="361"/>
        <v>#DIV/0!</v>
      </c>
      <c r="BS224" s="29" t="e">
        <f t="shared" si="362"/>
        <v>#DIV/0!</v>
      </c>
      <c r="BT224" s="29" t="e">
        <f t="shared" si="363"/>
        <v>#DIV/0!</v>
      </c>
      <c r="BU224" s="29" t="e">
        <f t="shared" si="364"/>
        <v>#DIV/0!</v>
      </c>
      <c r="BV224" s="29" t="e">
        <f t="shared" si="365"/>
        <v>#DIV/0!</v>
      </c>
      <c r="BW224" s="29" t="e">
        <f t="shared" si="366"/>
        <v>#DIV/0!</v>
      </c>
      <c r="BX224" s="29" t="e">
        <f t="shared" si="367"/>
        <v>#DIV/0!</v>
      </c>
      <c r="BY224" s="29" t="e">
        <f t="shared" si="368"/>
        <v>#DIV/0!</v>
      </c>
      <c r="BZ224" s="29" t="e">
        <f t="shared" si="369"/>
        <v>#DIV/0!</v>
      </c>
      <c r="CA224" s="29" t="e">
        <f t="shared" si="370"/>
        <v>#DIV/0!</v>
      </c>
      <c r="CB224" s="29">
        <f t="shared" si="371"/>
        <v>0</v>
      </c>
      <c r="CC224" s="29">
        <f t="shared" si="372"/>
        <v>0</v>
      </c>
      <c r="CD224" s="29">
        <f t="shared" si="373"/>
        <v>0</v>
      </c>
      <c r="CE224" s="29">
        <f t="shared" si="374"/>
        <v>0</v>
      </c>
      <c r="CF224" s="29">
        <f t="shared" si="375"/>
        <v>0</v>
      </c>
      <c r="CG224" s="29">
        <f t="shared" si="376"/>
        <v>0</v>
      </c>
      <c r="CH224" s="29">
        <f t="shared" si="377"/>
        <v>0</v>
      </c>
      <c r="CI224" s="29">
        <f t="shared" si="378"/>
        <v>0</v>
      </c>
      <c r="CJ224" s="29">
        <f t="shared" si="379"/>
        <v>0</v>
      </c>
      <c r="CK224" s="29">
        <f t="shared" si="380"/>
        <v>0</v>
      </c>
      <c r="CL224" s="29">
        <f t="shared" si="381"/>
        <v>0</v>
      </c>
      <c r="CM224" s="29">
        <f t="shared" si="382"/>
        <v>0</v>
      </c>
      <c r="CN224" s="29"/>
      <c r="CO224" s="29" t="e">
        <f t="shared" si="383"/>
        <v>#DIV/0!</v>
      </c>
      <c r="CP224" s="29"/>
      <c r="CQ224" s="29">
        <f t="shared" si="384"/>
        <v>0</v>
      </c>
      <c r="CR224" s="29">
        <f t="shared" si="385"/>
        <v>0</v>
      </c>
      <c r="CS224" s="29">
        <f t="shared" si="386"/>
        <v>0</v>
      </c>
      <c r="CT224" s="29">
        <f t="shared" si="387"/>
        <v>0</v>
      </c>
      <c r="CU224" s="29">
        <f t="shared" si="388"/>
        <v>0</v>
      </c>
      <c r="CV224" s="29">
        <f t="shared" si="389"/>
        <v>0</v>
      </c>
      <c r="CW224" s="29">
        <f t="shared" si="390"/>
        <v>0</v>
      </c>
      <c r="CX224" s="29">
        <f t="shared" si="391"/>
        <v>0</v>
      </c>
      <c r="CY224" s="29">
        <f t="shared" si="392"/>
        <v>0</v>
      </c>
      <c r="CZ224" s="29">
        <f t="shared" si="393"/>
        <v>0</v>
      </c>
      <c r="DA224" s="29">
        <f t="shared" si="394"/>
        <v>0</v>
      </c>
      <c r="DB224" s="29">
        <f t="shared" si="395"/>
        <v>0</v>
      </c>
      <c r="DC224" s="29" t="e">
        <f t="shared" si="396"/>
        <v>#DIV/0!</v>
      </c>
      <c r="DD224" s="29" t="e">
        <f t="shared" si="397"/>
        <v>#DIV/0!</v>
      </c>
      <c r="DE224" s="29" t="e">
        <f t="shared" si="398"/>
        <v>#DIV/0!</v>
      </c>
      <c r="DF224" s="29" t="e">
        <f t="shared" si="399"/>
        <v>#DIV/0!</v>
      </c>
      <c r="DG224" s="29" t="e">
        <f t="shared" si="400"/>
        <v>#DIV/0!</v>
      </c>
      <c r="DH224" s="29" t="e">
        <f t="shared" si="401"/>
        <v>#DIV/0!</v>
      </c>
      <c r="DI224" s="29" t="e">
        <f t="shared" si="402"/>
        <v>#DIV/0!</v>
      </c>
      <c r="DJ224" s="29" t="e">
        <f t="shared" si="403"/>
        <v>#DIV/0!</v>
      </c>
      <c r="DK224" s="29" t="e">
        <f t="shared" si="404"/>
        <v>#DIV/0!</v>
      </c>
      <c r="DL224" s="29" t="e">
        <f t="shared" si="405"/>
        <v>#DIV/0!</v>
      </c>
      <c r="DM224" s="29" t="e">
        <f t="shared" si="406"/>
        <v>#DIV/0!</v>
      </c>
      <c r="DN224" s="29" t="e">
        <f t="shared" si="407"/>
        <v>#DIV/0!</v>
      </c>
      <c r="DO224" s="29" t="e">
        <f t="shared" si="408"/>
        <v>#DIV/0!</v>
      </c>
      <c r="DP224" s="29" t="e">
        <f t="shared" si="409"/>
        <v>#DIV/0!</v>
      </c>
      <c r="DQ224" s="29" t="e">
        <f t="shared" si="410"/>
        <v>#DIV/0!</v>
      </c>
      <c r="DR224" s="31" t="e">
        <f t="shared" si="411"/>
        <v>#DIV/0!</v>
      </c>
      <c r="DS224" s="29"/>
      <c r="DT224" s="29" t="e">
        <f t="shared" si="412"/>
        <v>#DIV/0!</v>
      </c>
      <c r="DU224" s="29" t="e">
        <f t="shared" si="413"/>
        <v>#DIV/0!</v>
      </c>
      <c r="DV224" s="29" t="e">
        <f t="shared" si="414"/>
        <v>#DIV/0!</v>
      </c>
      <c r="DW224" s="31" t="e">
        <f t="shared" si="415"/>
        <v>#DIV/0!</v>
      </c>
      <c r="DX224" s="29" t="e">
        <f t="shared" si="416"/>
        <v>#DIV/0!</v>
      </c>
      <c r="DY224" s="29" t="e">
        <f t="shared" si="417"/>
        <v>#DIV/0!</v>
      </c>
      <c r="DZ224" s="29" t="e">
        <f t="shared" si="418"/>
        <v>#DIV/0!</v>
      </c>
      <c r="EA224" s="29" t="e">
        <f t="shared" si="419"/>
        <v>#DIV/0!</v>
      </c>
      <c r="EB224" s="29" t="e">
        <f t="shared" si="420"/>
        <v>#DIV/0!</v>
      </c>
      <c r="EC224" s="29"/>
      <c r="ED224" s="29"/>
      <c r="EE224" s="29" t="e">
        <f t="shared" si="421"/>
        <v>#DIV/0!</v>
      </c>
      <c r="EF224" s="29" t="e">
        <f t="shared" si="422"/>
        <v>#DIV/0!</v>
      </c>
      <c r="EG224" s="29" t="e">
        <f t="shared" si="423"/>
        <v>#DIV/0!</v>
      </c>
      <c r="EH224" s="29" t="e">
        <f t="shared" si="424"/>
        <v>#DIV/0!</v>
      </c>
      <c r="EI224" s="29" t="e">
        <f>125.9*1000/8.3144+(#REF!*10^9-10^5)*6.5*(10^-6)/8.3144</f>
        <v>#REF!</v>
      </c>
      <c r="EJ224" s="29" t="e">
        <f t="shared" si="425"/>
        <v>#DIV/0!</v>
      </c>
      <c r="EK224" s="29" t="e">
        <f t="shared" si="426"/>
        <v>#REF!</v>
      </c>
      <c r="EL224" s="29" t="e">
        <f>#REF!</f>
        <v>#REF!</v>
      </c>
      <c r="EM224" s="29" t="e">
        <f>1/(0.000407-0.0000329*#REF!+0.00001202*P224+0.000056662*EA224-0.000306214*BT224-0.0006176*BW224+0.00018946*BT224/(BT224+BR224)+0.00025746*DJ224)</f>
        <v>#REF!</v>
      </c>
      <c r="EN224" s="29"/>
      <c r="EO224" s="29" t="e">
        <f t="shared" si="427"/>
        <v>#REF!</v>
      </c>
      <c r="EP224" s="29" t="e">
        <f>#REF!</f>
        <v>#REF!</v>
      </c>
      <c r="EQ224" s="31" t="e">
        <f t="shared" si="428"/>
        <v>#REF!</v>
      </c>
      <c r="ER224" s="31" t="e">
        <f>2064.1+31.52*DF224-12.28*DM224-289.6*DQ224+1.544*LN(DQ224)-177.24*(DF224-0.17145)^2-371.87*(DF224-0.17145)*(DM224-0.07365)+0.321067*#REF!-343.43*LN(#REF!)</f>
        <v>#DIV/0!</v>
      </c>
      <c r="ES224" s="31" t="e">
        <f t="shared" si="429"/>
        <v>#REF!</v>
      </c>
      <c r="ET224" s="31" t="e">
        <f t="shared" si="430"/>
        <v>#DIV/0!</v>
      </c>
      <c r="EU224" s="31" t="e">
        <f>(5573.8+587.9*#REF!-61*#REF!^2)/(5.3-0.633*LN(ET224)-3.97*EF224+0.06*EG224+24.7*BU224^2+0.081*P224+0.156*#REF!)</f>
        <v>#REF!</v>
      </c>
    </row>
    <row r="225" spans="36:151">
      <c r="AJ225" s="40" t="e">
        <f t="shared" si="330"/>
        <v>#REF!</v>
      </c>
      <c r="AK225" s="41" t="e">
        <f t="shared" ca="1" si="331"/>
        <v>#DIV/0!</v>
      </c>
      <c r="AL225" s="40" t="e">
        <f t="shared" ca="1" si="332"/>
        <v>#DIV/0!</v>
      </c>
      <c r="AM225" s="94" t="e">
        <f t="shared" ca="1" si="333"/>
        <v>#DIV/0!</v>
      </c>
      <c r="AN225" s="94" t="e">
        <f t="shared" ca="1" si="334"/>
        <v>#DIV/0!</v>
      </c>
      <c r="AO225" s="90" t="e">
        <f t="shared" si="335"/>
        <v>#DIV/0!</v>
      </c>
      <c r="AP225" s="90" t="e">
        <f t="shared" si="336"/>
        <v>#DIV/0!</v>
      </c>
      <c r="AQ225" s="29"/>
      <c r="AR225" s="40" t="e">
        <f t="shared" si="337"/>
        <v>#REF!</v>
      </c>
      <c r="AS225" s="40" t="e">
        <f t="shared" ca="1" si="338"/>
        <v>#DIV/0!</v>
      </c>
      <c r="AT225" s="40" t="e">
        <f t="shared" ca="1" si="339"/>
        <v>#DIV/0!</v>
      </c>
      <c r="AU225" s="64"/>
      <c r="AV225" s="126" t="e">
        <f t="shared" si="340"/>
        <v>#DIV/0!</v>
      </c>
      <c r="AW225" s="29"/>
      <c r="AX225" s="29" t="e">
        <f t="shared" si="341"/>
        <v>#DIV/0!</v>
      </c>
      <c r="AY225" s="29" t="e">
        <f t="shared" si="342"/>
        <v>#DIV/0!</v>
      </c>
      <c r="AZ225" s="29" t="e">
        <f t="shared" si="343"/>
        <v>#DIV/0!</v>
      </c>
      <c r="BA225" s="29" t="e">
        <f t="shared" si="344"/>
        <v>#DIV/0!</v>
      </c>
      <c r="BB225" s="29">
        <f t="shared" si="345"/>
        <v>0</v>
      </c>
      <c r="BC225" s="29">
        <f t="shared" si="346"/>
        <v>0</v>
      </c>
      <c r="BD225" s="29">
        <f t="shared" si="347"/>
        <v>0</v>
      </c>
      <c r="BE225" s="29">
        <f t="shared" si="348"/>
        <v>0</v>
      </c>
      <c r="BF225" s="29">
        <f t="shared" si="349"/>
        <v>0</v>
      </c>
      <c r="BG225" s="29">
        <f t="shared" si="350"/>
        <v>0</v>
      </c>
      <c r="BH225" s="29">
        <f t="shared" si="351"/>
        <v>0</v>
      </c>
      <c r="BI225" s="29">
        <f t="shared" si="352"/>
        <v>0</v>
      </c>
      <c r="BJ225" s="29">
        <f t="shared" si="353"/>
        <v>0</v>
      </c>
      <c r="BK225" s="29">
        <f t="shared" si="354"/>
        <v>0</v>
      </c>
      <c r="BL225" s="29">
        <f t="shared" si="355"/>
        <v>0</v>
      </c>
      <c r="BM225" s="29">
        <f t="shared" si="356"/>
        <v>0</v>
      </c>
      <c r="BN225" s="29">
        <f t="shared" si="357"/>
        <v>0</v>
      </c>
      <c r="BO225" s="29" t="e">
        <f t="shared" si="358"/>
        <v>#DIV/0!</v>
      </c>
      <c r="BP225" s="29" t="e">
        <f t="shared" si="359"/>
        <v>#DIV/0!</v>
      </c>
      <c r="BQ225" s="29" t="e">
        <f t="shared" si="360"/>
        <v>#DIV/0!</v>
      </c>
      <c r="BR225" s="29" t="e">
        <f t="shared" si="361"/>
        <v>#DIV/0!</v>
      </c>
      <c r="BS225" s="29" t="e">
        <f t="shared" si="362"/>
        <v>#DIV/0!</v>
      </c>
      <c r="BT225" s="29" t="e">
        <f t="shared" si="363"/>
        <v>#DIV/0!</v>
      </c>
      <c r="BU225" s="29" t="e">
        <f t="shared" si="364"/>
        <v>#DIV/0!</v>
      </c>
      <c r="BV225" s="29" t="e">
        <f t="shared" si="365"/>
        <v>#DIV/0!</v>
      </c>
      <c r="BW225" s="29" t="e">
        <f t="shared" si="366"/>
        <v>#DIV/0!</v>
      </c>
      <c r="BX225" s="29" t="e">
        <f t="shared" si="367"/>
        <v>#DIV/0!</v>
      </c>
      <c r="BY225" s="29" t="e">
        <f t="shared" si="368"/>
        <v>#DIV/0!</v>
      </c>
      <c r="BZ225" s="29" t="e">
        <f t="shared" si="369"/>
        <v>#DIV/0!</v>
      </c>
      <c r="CA225" s="29" t="e">
        <f t="shared" si="370"/>
        <v>#DIV/0!</v>
      </c>
      <c r="CB225" s="29">
        <f t="shared" si="371"/>
        <v>0</v>
      </c>
      <c r="CC225" s="29">
        <f t="shared" si="372"/>
        <v>0</v>
      </c>
      <c r="CD225" s="29">
        <f t="shared" si="373"/>
        <v>0</v>
      </c>
      <c r="CE225" s="29">
        <f t="shared" si="374"/>
        <v>0</v>
      </c>
      <c r="CF225" s="29">
        <f t="shared" si="375"/>
        <v>0</v>
      </c>
      <c r="CG225" s="29">
        <f t="shared" si="376"/>
        <v>0</v>
      </c>
      <c r="CH225" s="29">
        <f t="shared" si="377"/>
        <v>0</v>
      </c>
      <c r="CI225" s="29">
        <f t="shared" si="378"/>
        <v>0</v>
      </c>
      <c r="CJ225" s="29">
        <f t="shared" si="379"/>
        <v>0</v>
      </c>
      <c r="CK225" s="29">
        <f t="shared" si="380"/>
        <v>0</v>
      </c>
      <c r="CL225" s="29">
        <f t="shared" si="381"/>
        <v>0</v>
      </c>
      <c r="CM225" s="29">
        <f t="shared" si="382"/>
        <v>0</v>
      </c>
      <c r="CN225" s="29"/>
      <c r="CO225" s="29" t="e">
        <f t="shared" si="383"/>
        <v>#DIV/0!</v>
      </c>
      <c r="CP225" s="29"/>
      <c r="CQ225" s="29">
        <f t="shared" si="384"/>
        <v>0</v>
      </c>
      <c r="CR225" s="29">
        <f t="shared" si="385"/>
        <v>0</v>
      </c>
      <c r="CS225" s="29">
        <f t="shared" si="386"/>
        <v>0</v>
      </c>
      <c r="CT225" s="29">
        <f t="shared" si="387"/>
        <v>0</v>
      </c>
      <c r="CU225" s="29">
        <f t="shared" si="388"/>
        <v>0</v>
      </c>
      <c r="CV225" s="29">
        <f t="shared" si="389"/>
        <v>0</v>
      </c>
      <c r="CW225" s="29">
        <f t="shared" si="390"/>
        <v>0</v>
      </c>
      <c r="CX225" s="29">
        <f t="shared" si="391"/>
        <v>0</v>
      </c>
      <c r="CY225" s="29">
        <f t="shared" si="392"/>
        <v>0</v>
      </c>
      <c r="CZ225" s="29">
        <f t="shared" si="393"/>
        <v>0</v>
      </c>
      <c r="DA225" s="29">
        <f t="shared" si="394"/>
        <v>0</v>
      </c>
      <c r="DB225" s="29">
        <f t="shared" si="395"/>
        <v>0</v>
      </c>
      <c r="DC225" s="29" t="e">
        <f t="shared" si="396"/>
        <v>#DIV/0!</v>
      </c>
      <c r="DD225" s="29" t="e">
        <f t="shared" si="397"/>
        <v>#DIV/0!</v>
      </c>
      <c r="DE225" s="29" t="e">
        <f t="shared" si="398"/>
        <v>#DIV/0!</v>
      </c>
      <c r="DF225" s="29" t="e">
        <f t="shared" si="399"/>
        <v>#DIV/0!</v>
      </c>
      <c r="DG225" s="29" t="e">
        <f t="shared" si="400"/>
        <v>#DIV/0!</v>
      </c>
      <c r="DH225" s="29" t="e">
        <f t="shared" si="401"/>
        <v>#DIV/0!</v>
      </c>
      <c r="DI225" s="29" t="e">
        <f t="shared" si="402"/>
        <v>#DIV/0!</v>
      </c>
      <c r="DJ225" s="29" t="e">
        <f t="shared" si="403"/>
        <v>#DIV/0!</v>
      </c>
      <c r="DK225" s="29" t="e">
        <f t="shared" si="404"/>
        <v>#DIV/0!</v>
      </c>
      <c r="DL225" s="29" t="e">
        <f t="shared" si="405"/>
        <v>#DIV/0!</v>
      </c>
      <c r="DM225" s="29" t="e">
        <f t="shared" si="406"/>
        <v>#DIV/0!</v>
      </c>
      <c r="DN225" s="29" t="e">
        <f t="shared" si="407"/>
        <v>#DIV/0!</v>
      </c>
      <c r="DO225" s="29" t="e">
        <f t="shared" si="408"/>
        <v>#DIV/0!</v>
      </c>
      <c r="DP225" s="29" t="e">
        <f t="shared" si="409"/>
        <v>#DIV/0!</v>
      </c>
      <c r="DQ225" s="29" t="e">
        <f t="shared" si="410"/>
        <v>#DIV/0!</v>
      </c>
      <c r="DR225" s="31" t="e">
        <f t="shared" si="411"/>
        <v>#DIV/0!</v>
      </c>
      <c r="DS225" s="29"/>
      <c r="DT225" s="29" t="e">
        <f t="shared" si="412"/>
        <v>#DIV/0!</v>
      </c>
      <c r="DU225" s="29" t="e">
        <f t="shared" si="413"/>
        <v>#DIV/0!</v>
      </c>
      <c r="DV225" s="29" t="e">
        <f t="shared" si="414"/>
        <v>#DIV/0!</v>
      </c>
      <c r="DW225" s="31" t="e">
        <f t="shared" si="415"/>
        <v>#DIV/0!</v>
      </c>
      <c r="DX225" s="29" t="e">
        <f t="shared" si="416"/>
        <v>#DIV/0!</v>
      </c>
      <c r="DY225" s="29" t="e">
        <f t="shared" si="417"/>
        <v>#DIV/0!</v>
      </c>
      <c r="DZ225" s="29" t="e">
        <f t="shared" si="418"/>
        <v>#DIV/0!</v>
      </c>
      <c r="EA225" s="29" t="e">
        <f t="shared" si="419"/>
        <v>#DIV/0!</v>
      </c>
      <c r="EB225" s="29" t="e">
        <f t="shared" si="420"/>
        <v>#DIV/0!</v>
      </c>
      <c r="EC225" s="29"/>
      <c r="ED225" s="29"/>
      <c r="EE225" s="29" t="e">
        <f t="shared" si="421"/>
        <v>#DIV/0!</v>
      </c>
      <c r="EF225" s="29" t="e">
        <f t="shared" si="422"/>
        <v>#DIV/0!</v>
      </c>
      <c r="EG225" s="29" t="e">
        <f t="shared" si="423"/>
        <v>#DIV/0!</v>
      </c>
      <c r="EH225" s="29" t="e">
        <f t="shared" si="424"/>
        <v>#DIV/0!</v>
      </c>
      <c r="EI225" s="29" t="e">
        <f>125.9*1000/8.3144+(#REF!*10^9-10^5)*6.5*(10^-6)/8.3144</f>
        <v>#REF!</v>
      </c>
      <c r="EJ225" s="29" t="e">
        <f t="shared" si="425"/>
        <v>#DIV/0!</v>
      </c>
      <c r="EK225" s="29" t="e">
        <f t="shared" si="426"/>
        <v>#REF!</v>
      </c>
      <c r="EL225" s="29" t="e">
        <f>#REF!</f>
        <v>#REF!</v>
      </c>
      <c r="EM225" s="29" t="e">
        <f>1/(0.000407-0.0000329*#REF!+0.00001202*P225+0.000056662*EA225-0.000306214*BT225-0.0006176*BW225+0.00018946*BT225/(BT225+BR225)+0.00025746*DJ225)</f>
        <v>#REF!</v>
      </c>
      <c r="EN225" s="29"/>
      <c r="EO225" s="29" t="e">
        <f t="shared" si="427"/>
        <v>#REF!</v>
      </c>
      <c r="EP225" s="29" t="e">
        <f>#REF!</f>
        <v>#REF!</v>
      </c>
      <c r="EQ225" s="31" t="e">
        <f t="shared" si="428"/>
        <v>#REF!</v>
      </c>
      <c r="ER225" s="31" t="e">
        <f>2064.1+31.52*DF225-12.28*DM225-289.6*DQ225+1.544*LN(DQ225)-177.24*(DF225-0.17145)^2-371.87*(DF225-0.17145)*(DM225-0.07365)+0.321067*#REF!-343.43*LN(#REF!)</f>
        <v>#DIV/0!</v>
      </c>
      <c r="ES225" s="31" t="e">
        <f t="shared" si="429"/>
        <v>#REF!</v>
      </c>
      <c r="ET225" s="31" t="e">
        <f t="shared" si="430"/>
        <v>#DIV/0!</v>
      </c>
      <c r="EU225" s="31" t="e">
        <f>(5573.8+587.9*#REF!-61*#REF!^2)/(5.3-0.633*LN(ET225)-3.97*EF225+0.06*EG225+24.7*BU225^2+0.081*P225+0.156*#REF!)</f>
        <v>#REF!</v>
      </c>
    </row>
    <row r="226" spans="36:151">
      <c r="AJ226" s="40" t="e">
        <f t="shared" si="330"/>
        <v>#REF!</v>
      </c>
      <c r="AK226" s="41" t="e">
        <f t="shared" ca="1" si="331"/>
        <v>#DIV/0!</v>
      </c>
      <c r="AL226" s="40" t="e">
        <f t="shared" ca="1" si="332"/>
        <v>#DIV/0!</v>
      </c>
      <c r="AM226" s="94" t="e">
        <f t="shared" ca="1" si="333"/>
        <v>#DIV/0!</v>
      </c>
      <c r="AN226" s="94" t="e">
        <f t="shared" ca="1" si="334"/>
        <v>#DIV/0!</v>
      </c>
      <c r="AO226" s="90" t="e">
        <f t="shared" si="335"/>
        <v>#DIV/0!</v>
      </c>
      <c r="AP226" s="90" t="e">
        <f t="shared" si="336"/>
        <v>#DIV/0!</v>
      </c>
      <c r="AQ226" s="29"/>
      <c r="AR226" s="40" t="e">
        <f t="shared" si="337"/>
        <v>#REF!</v>
      </c>
      <c r="AS226" s="40" t="e">
        <f t="shared" ca="1" si="338"/>
        <v>#DIV/0!</v>
      </c>
      <c r="AT226" s="40" t="e">
        <f t="shared" ca="1" si="339"/>
        <v>#DIV/0!</v>
      </c>
      <c r="AU226" s="64"/>
      <c r="AV226" s="126" t="e">
        <f t="shared" si="340"/>
        <v>#DIV/0!</v>
      </c>
      <c r="AW226" s="29"/>
      <c r="AX226" s="29" t="e">
        <f t="shared" si="341"/>
        <v>#DIV/0!</v>
      </c>
      <c r="AY226" s="29" t="e">
        <f t="shared" si="342"/>
        <v>#DIV/0!</v>
      </c>
      <c r="AZ226" s="29" t="e">
        <f t="shared" si="343"/>
        <v>#DIV/0!</v>
      </c>
      <c r="BA226" s="29" t="e">
        <f t="shared" si="344"/>
        <v>#DIV/0!</v>
      </c>
      <c r="BB226" s="29">
        <f t="shared" si="345"/>
        <v>0</v>
      </c>
      <c r="BC226" s="29">
        <f t="shared" si="346"/>
        <v>0</v>
      </c>
      <c r="BD226" s="29">
        <f t="shared" si="347"/>
        <v>0</v>
      </c>
      <c r="BE226" s="29">
        <f t="shared" si="348"/>
        <v>0</v>
      </c>
      <c r="BF226" s="29">
        <f t="shared" si="349"/>
        <v>0</v>
      </c>
      <c r="BG226" s="29">
        <f t="shared" si="350"/>
        <v>0</v>
      </c>
      <c r="BH226" s="29">
        <f t="shared" si="351"/>
        <v>0</v>
      </c>
      <c r="BI226" s="29">
        <f t="shared" si="352"/>
        <v>0</v>
      </c>
      <c r="BJ226" s="29">
        <f t="shared" si="353"/>
        <v>0</v>
      </c>
      <c r="BK226" s="29">
        <f t="shared" si="354"/>
        <v>0</v>
      </c>
      <c r="BL226" s="29">
        <f t="shared" si="355"/>
        <v>0</v>
      </c>
      <c r="BM226" s="29">
        <f t="shared" si="356"/>
        <v>0</v>
      </c>
      <c r="BN226" s="29">
        <f t="shared" si="357"/>
        <v>0</v>
      </c>
      <c r="BO226" s="29" t="e">
        <f t="shared" si="358"/>
        <v>#DIV/0!</v>
      </c>
      <c r="BP226" s="29" t="e">
        <f t="shared" si="359"/>
        <v>#DIV/0!</v>
      </c>
      <c r="BQ226" s="29" t="e">
        <f t="shared" si="360"/>
        <v>#DIV/0!</v>
      </c>
      <c r="BR226" s="29" t="e">
        <f t="shared" si="361"/>
        <v>#DIV/0!</v>
      </c>
      <c r="BS226" s="29" t="e">
        <f t="shared" si="362"/>
        <v>#DIV/0!</v>
      </c>
      <c r="BT226" s="29" t="e">
        <f t="shared" si="363"/>
        <v>#DIV/0!</v>
      </c>
      <c r="BU226" s="29" t="e">
        <f t="shared" si="364"/>
        <v>#DIV/0!</v>
      </c>
      <c r="BV226" s="29" t="e">
        <f t="shared" si="365"/>
        <v>#DIV/0!</v>
      </c>
      <c r="BW226" s="29" t="e">
        <f t="shared" si="366"/>
        <v>#DIV/0!</v>
      </c>
      <c r="BX226" s="29" t="e">
        <f t="shared" si="367"/>
        <v>#DIV/0!</v>
      </c>
      <c r="BY226" s="29" t="e">
        <f t="shared" si="368"/>
        <v>#DIV/0!</v>
      </c>
      <c r="BZ226" s="29" t="e">
        <f t="shared" si="369"/>
        <v>#DIV/0!</v>
      </c>
      <c r="CA226" s="29" t="e">
        <f t="shared" si="370"/>
        <v>#DIV/0!</v>
      </c>
      <c r="CB226" s="29">
        <f t="shared" si="371"/>
        <v>0</v>
      </c>
      <c r="CC226" s="29">
        <f t="shared" si="372"/>
        <v>0</v>
      </c>
      <c r="CD226" s="29">
        <f t="shared" si="373"/>
        <v>0</v>
      </c>
      <c r="CE226" s="29">
        <f t="shared" si="374"/>
        <v>0</v>
      </c>
      <c r="CF226" s="29">
        <f t="shared" si="375"/>
        <v>0</v>
      </c>
      <c r="CG226" s="29">
        <f t="shared" si="376"/>
        <v>0</v>
      </c>
      <c r="CH226" s="29">
        <f t="shared" si="377"/>
        <v>0</v>
      </c>
      <c r="CI226" s="29">
        <f t="shared" si="378"/>
        <v>0</v>
      </c>
      <c r="CJ226" s="29">
        <f t="shared" si="379"/>
        <v>0</v>
      </c>
      <c r="CK226" s="29">
        <f t="shared" si="380"/>
        <v>0</v>
      </c>
      <c r="CL226" s="29">
        <f t="shared" si="381"/>
        <v>0</v>
      </c>
      <c r="CM226" s="29">
        <f t="shared" si="382"/>
        <v>0</v>
      </c>
      <c r="CN226" s="29"/>
      <c r="CO226" s="29" t="e">
        <f t="shared" si="383"/>
        <v>#DIV/0!</v>
      </c>
      <c r="CP226" s="29"/>
      <c r="CQ226" s="29">
        <f t="shared" si="384"/>
        <v>0</v>
      </c>
      <c r="CR226" s="29">
        <f t="shared" si="385"/>
        <v>0</v>
      </c>
      <c r="CS226" s="29">
        <f t="shared" si="386"/>
        <v>0</v>
      </c>
      <c r="CT226" s="29">
        <f t="shared" si="387"/>
        <v>0</v>
      </c>
      <c r="CU226" s="29">
        <f t="shared" si="388"/>
        <v>0</v>
      </c>
      <c r="CV226" s="29">
        <f t="shared" si="389"/>
        <v>0</v>
      </c>
      <c r="CW226" s="29">
        <f t="shared" si="390"/>
        <v>0</v>
      </c>
      <c r="CX226" s="29">
        <f t="shared" si="391"/>
        <v>0</v>
      </c>
      <c r="CY226" s="29">
        <f t="shared" si="392"/>
        <v>0</v>
      </c>
      <c r="CZ226" s="29">
        <f t="shared" si="393"/>
        <v>0</v>
      </c>
      <c r="DA226" s="29">
        <f t="shared" si="394"/>
        <v>0</v>
      </c>
      <c r="DB226" s="29">
        <f t="shared" si="395"/>
        <v>0</v>
      </c>
      <c r="DC226" s="29" t="e">
        <f t="shared" si="396"/>
        <v>#DIV/0!</v>
      </c>
      <c r="DD226" s="29" t="e">
        <f t="shared" si="397"/>
        <v>#DIV/0!</v>
      </c>
      <c r="DE226" s="29" t="e">
        <f t="shared" si="398"/>
        <v>#DIV/0!</v>
      </c>
      <c r="DF226" s="29" t="e">
        <f t="shared" si="399"/>
        <v>#DIV/0!</v>
      </c>
      <c r="DG226" s="29" t="e">
        <f t="shared" si="400"/>
        <v>#DIV/0!</v>
      </c>
      <c r="DH226" s="29" t="e">
        <f t="shared" si="401"/>
        <v>#DIV/0!</v>
      </c>
      <c r="DI226" s="29" t="e">
        <f t="shared" si="402"/>
        <v>#DIV/0!</v>
      </c>
      <c r="DJ226" s="29" t="e">
        <f t="shared" si="403"/>
        <v>#DIV/0!</v>
      </c>
      <c r="DK226" s="29" t="e">
        <f t="shared" si="404"/>
        <v>#DIV/0!</v>
      </c>
      <c r="DL226" s="29" t="e">
        <f t="shared" si="405"/>
        <v>#DIV/0!</v>
      </c>
      <c r="DM226" s="29" t="e">
        <f t="shared" si="406"/>
        <v>#DIV/0!</v>
      </c>
      <c r="DN226" s="29" t="e">
        <f t="shared" si="407"/>
        <v>#DIV/0!</v>
      </c>
      <c r="DO226" s="29" t="e">
        <f t="shared" si="408"/>
        <v>#DIV/0!</v>
      </c>
      <c r="DP226" s="29" t="e">
        <f t="shared" si="409"/>
        <v>#DIV/0!</v>
      </c>
      <c r="DQ226" s="29" t="e">
        <f t="shared" si="410"/>
        <v>#DIV/0!</v>
      </c>
      <c r="DR226" s="31" t="e">
        <f t="shared" si="411"/>
        <v>#DIV/0!</v>
      </c>
      <c r="DS226" s="29"/>
      <c r="DT226" s="29" t="e">
        <f t="shared" si="412"/>
        <v>#DIV/0!</v>
      </c>
      <c r="DU226" s="29" t="e">
        <f t="shared" si="413"/>
        <v>#DIV/0!</v>
      </c>
      <c r="DV226" s="29" t="e">
        <f t="shared" si="414"/>
        <v>#DIV/0!</v>
      </c>
      <c r="DW226" s="31" t="e">
        <f t="shared" si="415"/>
        <v>#DIV/0!</v>
      </c>
      <c r="DX226" s="29" t="e">
        <f t="shared" si="416"/>
        <v>#DIV/0!</v>
      </c>
      <c r="DY226" s="29" t="e">
        <f t="shared" si="417"/>
        <v>#DIV/0!</v>
      </c>
      <c r="DZ226" s="29" t="e">
        <f t="shared" si="418"/>
        <v>#DIV/0!</v>
      </c>
      <c r="EA226" s="29" t="e">
        <f t="shared" si="419"/>
        <v>#DIV/0!</v>
      </c>
      <c r="EB226" s="29" t="e">
        <f t="shared" si="420"/>
        <v>#DIV/0!</v>
      </c>
      <c r="EC226" s="29"/>
      <c r="ED226" s="29"/>
      <c r="EE226" s="29" t="e">
        <f t="shared" si="421"/>
        <v>#DIV/0!</v>
      </c>
      <c r="EF226" s="29" t="e">
        <f t="shared" si="422"/>
        <v>#DIV/0!</v>
      </c>
      <c r="EG226" s="29" t="e">
        <f t="shared" si="423"/>
        <v>#DIV/0!</v>
      </c>
      <c r="EH226" s="29" t="e">
        <f t="shared" si="424"/>
        <v>#DIV/0!</v>
      </c>
      <c r="EI226" s="29" t="e">
        <f>125.9*1000/8.3144+(#REF!*10^9-10^5)*6.5*(10^-6)/8.3144</f>
        <v>#REF!</v>
      </c>
      <c r="EJ226" s="29" t="e">
        <f t="shared" si="425"/>
        <v>#DIV/0!</v>
      </c>
      <c r="EK226" s="29" t="e">
        <f t="shared" si="426"/>
        <v>#REF!</v>
      </c>
      <c r="EL226" s="29" t="e">
        <f>#REF!</f>
        <v>#REF!</v>
      </c>
      <c r="EM226" s="29" t="e">
        <f>1/(0.000407-0.0000329*#REF!+0.00001202*P226+0.000056662*EA226-0.000306214*BT226-0.0006176*BW226+0.00018946*BT226/(BT226+BR226)+0.00025746*DJ226)</f>
        <v>#REF!</v>
      </c>
      <c r="EN226" s="29"/>
      <c r="EO226" s="29" t="e">
        <f t="shared" si="427"/>
        <v>#REF!</v>
      </c>
      <c r="EP226" s="29" t="e">
        <f>#REF!</f>
        <v>#REF!</v>
      </c>
      <c r="EQ226" s="31" t="e">
        <f t="shared" si="428"/>
        <v>#REF!</v>
      </c>
      <c r="ER226" s="31" t="e">
        <f>2064.1+31.52*DF226-12.28*DM226-289.6*DQ226+1.544*LN(DQ226)-177.24*(DF226-0.17145)^2-371.87*(DF226-0.17145)*(DM226-0.07365)+0.321067*#REF!-343.43*LN(#REF!)</f>
        <v>#DIV/0!</v>
      </c>
      <c r="ES226" s="31" t="e">
        <f t="shared" si="429"/>
        <v>#REF!</v>
      </c>
      <c r="ET226" s="31" t="e">
        <f t="shared" si="430"/>
        <v>#DIV/0!</v>
      </c>
      <c r="EU226" s="31" t="e">
        <f>(5573.8+587.9*#REF!-61*#REF!^2)/(5.3-0.633*LN(ET226)-3.97*EF226+0.06*EG226+24.7*BU226^2+0.081*P226+0.156*#REF!)</f>
        <v>#REF!</v>
      </c>
    </row>
    <row r="227" spans="36:151">
      <c r="AJ227" s="40" t="e">
        <f t="shared" si="330"/>
        <v>#REF!</v>
      </c>
      <c r="AK227" s="41" t="e">
        <f t="shared" ca="1" si="331"/>
        <v>#DIV/0!</v>
      </c>
      <c r="AL227" s="40" t="e">
        <f t="shared" ca="1" si="332"/>
        <v>#DIV/0!</v>
      </c>
      <c r="AM227" s="94" t="e">
        <f t="shared" ca="1" si="333"/>
        <v>#DIV/0!</v>
      </c>
      <c r="AN227" s="94" t="e">
        <f t="shared" ca="1" si="334"/>
        <v>#DIV/0!</v>
      </c>
      <c r="AO227" s="90" t="e">
        <f t="shared" si="335"/>
        <v>#DIV/0!</v>
      </c>
      <c r="AP227" s="90" t="e">
        <f t="shared" si="336"/>
        <v>#DIV/0!</v>
      </c>
      <c r="AQ227" s="29"/>
      <c r="AR227" s="40" t="e">
        <f t="shared" si="337"/>
        <v>#REF!</v>
      </c>
      <c r="AS227" s="40" t="e">
        <f t="shared" ca="1" si="338"/>
        <v>#DIV/0!</v>
      </c>
      <c r="AT227" s="40" t="e">
        <f t="shared" ca="1" si="339"/>
        <v>#DIV/0!</v>
      </c>
      <c r="AU227" s="64"/>
      <c r="AV227" s="126" t="e">
        <f t="shared" si="340"/>
        <v>#DIV/0!</v>
      </c>
      <c r="AW227" s="29"/>
      <c r="AX227" s="29" t="e">
        <f t="shared" si="341"/>
        <v>#DIV/0!</v>
      </c>
      <c r="AY227" s="29" t="e">
        <f t="shared" si="342"/>
        <v>#DIV/0!</v>
      </c>
      <c r="AZ227" s="29" t="e">
        <f t="shared" si="343"/>
        <v>#DIV/0!</v>
      </c>
      <c r="BA227" s="29" t="e">
        <f t="shared" si="344"/>
        <v>#DIV/0!</v>
      </c>
      <c r="BB227" s="29">
        <f t="shared" si="345"/>
        <v>0</v>
      </c>
      <c r="BC227" s="29">
        <f t="shared" si="346"/>
        <v>0</v>
      </c>
      <c r="BD227" s="29">
        <f t="shared" si="347"/>
        <v>0</v>
      </c>
      <c r="BE227" s="29">
        <f t="shared" si="348"/>
        <v>0</v>
      </c>
      <c r="BF227" s="29">
        <f t="shared" si="349"/>
        <v>0</v>
      </c>
      <c r="BG227" s="29">
        <f t="shared" si="350"/>
        <v>0</v>
      </c>
      <c r="BH227" s="29">
        <f t="shared" si="351"/>
        <v>0</v>
      </c>
      <c r="BI227" s="29">
        <f t="shared" si="352"/>
        <v>0</v>
      </c>
      <c r="BJ227" s="29">
        <f t="shared" si="353"/>
        <v>0</v>
      </c>
      <c r="BK227" s="29">
        <f t="shared" si="354"/>
        <v>0</v>
      </c>
      <c r="BL227" s="29">
        <f t="shared" si="355"/>
        <v>0</v>
      </c>
      <c r="BM227" s="29">
        <f t="shared" si="356"/>
        <v>0</v>
      </c>
      <c r="BN227" s="29">
        <f t="shared" si="357"/>
        <v>0</v>
      </c>
      <c r="BO227" s="29" t="e">
        <f t="shared" si="358"/>
        <v>#DIV/0!</v>
      </c>
      <c r="BP227" s="29" t="e">
        <f t="shared" si="359"/>
        <v>#DIV/0!</v>
      </c>
      <c r="BQ227" s="29" t="e">
        <f t="shared" si="360"/>
        <v>#DIV/0!</v>
      </c>
      <c r="BR227" s="29" t="e">
        <f t="shared" si="361"/>
        <v>#DIV/0!</v>
      </c>
      <c r="BS227" s="29" t="e">
        <f t="shared" si="362"/>
        <v>#DIV/0!</v>
      </c>
      <c r="BT227" s="29" t="e">
        <f t="shared" si="363"/>
        <v>#DIV/0!</v>
      </c>
      <c r="BU227" s="29" t="e">
        <f t="shared" si="364"/>
        <v>#DIV/0!</v>
      </c>
      <c r="BV227" s="29" t="e">
        <f t="shared" si="365"/>
        <v>#DIV/0!</v>
      </c>
      <c r="BW227" s="29" t="e">
        <f t="shared" si="366"/>
        <v>#DIV/0!</v>
      </c>
      <c r="BX227" s="29" t="e">
        <f t="shared" si="367"/>
        <v>#DIV/0!</v>
      </c>
      <c r="BY227" s="29" t="e">
        <f t="shared" si="368"/>
        <v>#DIV/0!</v>
      </c>
      <c r="BZ227" s="29" t="e">
        <f t="shared" si="369"/>
        <v>#DIV/0!</v>
      </c>
      <c r="CA227" s="29" t="e">
        <f t="shared" si="370"/>
        <v>#DIV/0!</v>
      </c>
      <c r="CB227" s="29">
        <f t="shared" si="371"/>
        <v>0</v>
      </c>
      <c r="CC227" s="29">
        <f t="shared" si="372"/>
        <v>0</v>
      </c>
      <c r="CD227" s="29">
        <f t="shared" si="373"/>
        <v>0</v>
      </c>
      <c r="CE227" s="29">
        <f t="shared" si="374"/>
        <v>0</v>
      </c>
      <c r="CF227" s="29">
        <f t="shared" si="375"/>
        <v>0</v>
      </c>
      <c r="CG227" s="29">
        <f t="shared" si="376"/>
        <v>0</v>
      </c>
      <c r="CH227" s="29">
        <f t="shared" si="377"/>
        <v>0</v>
      </c>
      <c r="CI227" s="29">
        <f t="shared" si="378"/>
        <v>0</v>
      </c>
      <c r="CJ227" s="29">
        <f t="shared" si="379"/>
        <v>0</v>
      </c>
      <c r="CK227" s="29">
        <f t="shared" si="380"/>
        <v>0</v>
      </c>
      <c r="CL227" s="29">
        <f t="shared" si="381"/>
        <v>0</v>
      </c>
      <c r="CM227" s="29">
        <f t="shared" si="382"/>
        <v>0</v>
      </c>
      <c r="CN227" s="29"/>
      <c r="CO227" s="29" t="e">
        <f t="shared" si="383"/>
        <v>#DIV/0!</v>
      </c>
      <c r="CP227" s="29"/>
      <c r="CQ227" s="29">
        <f t="shared" si="384"/>
        <v>0</v>
      </c>
      <c r="CR227" s="29">
        <f t="shared" si="385"/>
        <v>0</v>
      </c>
      <c r="CS227" s="29">
        <f t="shared" si="386"/>
        <v>0</v>
      </c>
      <c r="CT227" s="29">
        <f t="shared" si="387"/>
        <v>0</v>
      </c>
      <c r="CU227" s="29">
        <f t="shared" si="388"/>
        <v>0</v>
      </c>
      <c r="CV227" s="29">
        <f t="shared" si="389"/>
        <v>0</v>
      </c>
      <c r="CW227" s="29">
        <f t="shared" si="390"/>
        <v>0</v>
      </c>
      <c r="CX227" s="29">
        <f t="shared" si="391"/>
        <v>0</v>
      </c>
      <c r="CY227" s="29">
        <f t="shared" si="392"/>
        <v>0</v>
      </c>
      <c r="CZ227" s="29">
        <f t="shared" si="393"/>
        <v>0</v>
      </c>
      <c r="DA227" s="29">
        <f t="shared" si="394"/>
        <v>0</v>
      </c>
      <c r="DB227" s="29">
        <f t="shared" si="395"/>
        <v>0</v>
      </c>
      <c r="DC227" s="29" t="e">
        <f t="shared" si="396"/>
        <v>#DIV/0!</v>
      </c>
      <c r="DD227" s="29" t="e">
        <f t="shared" si="397"/>
        <v>#DIV/0!</v>
      </c>
      <c r="DE227" s="29" t="e">
        <f t="shared" si="398"/>
        <v>#DIV/0!</v>
      </c>
      <c r="DF227" s="29" t="e">
        <f t="shared" si="399"/>
        <v>#DIV/0!</v>
      </c>
      <c r="DG227" s="29" t="e">
        <f t="shared" si="400"/>
        <v>#DIV/0!</v>
      </c>
      <c r="DH227" s="29" t="e">
        <f t="shared" si="401"/>
        <v>#DIV/0!</v>
      </c>
      <c r="DI227" s="29" t="e">
        <f t="shared" si="402"/>
        <v>#DIV/0!</v>
      </c>
      <c r="DJ227" s="29" t="e">
        <f t="shared" si="403"/>
        <v>#DIV/0!</v>
      </c>
      <c r="DK227" s="29" t="e">
        <f t="shared" si="404"/>
        <v>#DIV/0!</v>
      </c>
      <c r="DL227" s="29" t="e">
        <f t="shared" si="405"/>
        <v>#DIV/0!</v>
      </c>
      <c r="DM227" s="29" t="e">
        <f t="shared" si="406"/>
        <v>#DIV/0!</v>
      </c>
      <c r="DN227" s="29" t="e">
        <f t="shared" si="407"/>
        <v>#DIV/0!</v>
      </c>
      <c r="DO227" s="29" t="e">
        <f t="shared" si="408"/>
        <v>#DIV/0!</v>
      </c>
      <c r="DP227" s="29" t="e">
        <f t="shared" si="409"/>
        <v>#DIV/0!</v>
      </c>
      <c r="DQ227" s="29" t="e">
        <f t="shared" si="410"/>
        <v>#DIV/0!</v>
      </c>
      <c r="DR227" s="31" t="e">
        <f t="shared" si="411"/>
        <v>#DIV/0!</v>
      </c>
      <c r="DS227" s="29"/>
      <c r="DT227" s="29" t="e">
        <f t="shared" si="412"/>
        <v>#DIV/0!</v>
      </c>
      <c r="DU227" s="29" t="e">
        <f t="shared" si="413"/>
        <v>#DIV/0!</v>
      </c>
      <c r="DV227" s="29" t="e">
        <f t="shared" si="414"/>
        <v>#DIV/0!</v>
      </c>
      <c r="DW227" s="31" t="e">
        <f t="shared" si="415"/>
        <v>#DIV/0!</v>
      </c>
      <c r="DX227" s="29" t="e">
        <f t="shared" si="416"/>
        <v>#DIV/0!</v>
      </c>
      <c r="DY227" s="29" t="e">
        <f t="shared" si="417"/>
        <v>#DIV/0!</v>
      </c>
      <c r="DZ227" s="29" t="e">
        <f t="shared" si="418"/>
        <v>#DIV/0!</v>
      </c>
      <c r="EA227" s="29" t="e">
        <f t="shared" si="419"/>
        <v>#DIV/0!</v>
      </c>
      <c r="EB227" s="29" t="e">
        <f t="shared" si="420"/>
        <v>#DIV/0!</v>
      </c>
      <c r="EC227" s="29"/>
      <c r="ED227" s="29"/>
      <c r="EE227" s="29" t="e">
        <f t="shared" si="421"/>
        <v>#DIV/0!</v>
      </c>
      <c r="EF227" s="29" t="e">
        <f t="shared" si="422"/>
        <v>#DIV/0!</v>
      </c>
      <c r="EG227" s="29" t="e">
        <f t="shared" si="423"/>
        <v>#DIV/0!</v>
      </c>
      <c r="EH227" s="29" t="e">
        <f t="shared" si="424"/>
        <v>#DIV/0!</v>
      </c>
      <c r="EI227" s="29" t="e">
        <f>125.9*1000/8.3144+(#REF!*10^9-10^5)*6.5*(10^-6)/8.3144</f>
        <v>#REF!</v>
      </c>
      <c r="EJ227" s="29" t="e">
        <f t="shared" si="425"/>
        <v>#DIV/0!</v>
      </c>
      <c r="EK227" s="29" t="e">
        <f t="shared" si="426"/>
        <v>#REF!</v>
      </c>
      <c r="EL227" s="29" t="e">
        <f>#REF!</f>
        <v>#REF!</v>
      </c>
      <c r="EM227" s="29" t="e">
        <f>1/(0.000407-0.0000329*#REF!+0.00001202*P227+0.000056662*EA227-0.000306214*BT227-0.0006176*BW227+0.00018946*BT227/(BT227+BR227)+0.00025746*DJ227)</f>
        <v>#REF!</v>
      </c>
      <c r="EN227" s="29"/>
      <c r="EO227" s="29" t="e">
        <f t="shared" si="427"/>
        <v>#REF!</v>
      </c>
      <c r="EP227" s="29" t="e">
        <f>#REF!</f>
        <v>#REF!</v>
      </c>
      <c r="EQ227" s="31" t="e">
        <f t="shared" si="428"/>
        <v>#REF!</v>
      </c>
      <c r="ER227" s="31" t="e">
        <f>2064.1+31.52*DF227-12.28*DM227-289.6*DQ227+1.544*LN(DQ227)-177.24*(DF227-0.17145)^2-371.87*(DF227-0.17145)*(DM227-0.07365)+0.321067*#REF!-343.43*LN(#REF!)</f>
        <v>#DIV/0!</v>
      </c>
      <c r="ES227" s="31" t="e">
        <f t="shared" si="429"/>
        <v>#REF!</v>
      </c>
      <c r="ET227" s="31" t="e">
        <f t="shared" si="430"/>
        <v>#DIV/0!</v>
      </c>
      <c r="EU227" s="31" t="e">
        <f>(5573.8+587.9*#REF!-61*#REF!^2)/(5.3-0.633*LN(ET227)-3.97*EF227+0.06*EG227+24.7*BU227^2+0.081*P227+0.156*#REF!)</f>
        <v>#REF!</v>
      </c>
    </row>
    <row r="228" spans="36:151">
      <c r="AJ228" s="40" t="e">
        <f t="shared" si="330"/>
        <v>#REF!</v>
      </c>
      <c r="AK228" s="41" t="e">
        <f t="shared" ca="1" si="331"/>
        <v>#DIV/0!</v>
      </c>
      <c r="AL228" s="40" t="e">
        <f t="shared" ca="1" si="332"/>
        <v>#DIV/0!</v>
      </c>
      <c r="AM228" s="94" t="e">
        <f t="shared" ca="1" si="333"/>
        <v>#DIV/0!</v>
      </c>
      <c r="AN228" s="94" t="e">
        <f t="shared" ca="1" si="334"/>
        <v>#DIV/0!</v>
      </c>
      <c r="AO228" s="90" t="e">
        <f t="shared" si="335"/>
        <v>#DIV/0!</v>
      </c>
      <c r="AP228" s="90" t="e">
        <f t="shared" si="336"/>
        <v>#DIV/0!</v>
      </c>
      <c r="AQ228" s="29"/>
      <c r="AR228" s="40" t="e">
        <f t="shared" si="337"/>
        <v>#REF!</v>
      </c>
      <c r="AS228" s="40" t="e">
        <f t="shared" ca="1" si="338"/>
        <v>#DIV/0!</v>
      </c>
      <c r="AT228" s="40" t="e">
        <f t="shared" ca="1" si="339"/>
        <v>#DIV/0!</v>
      </c>
      <c r="AU228" s="64"/>
      <c r="AV228" s="126" t="e">
        <f t="shared" si="340"/>
        <v>#DIV/0!</v>
      </c>
      <c r="AW228" s="29"/>
      <c r="AX228" s="29" t="e">
        <f t="shared" si="341"/>
        <v>#DIV/0!</v>
      </c>
      <c r="AY228" s="29" t="e">
        <f t="shared" si="342"/>
        <v>#DIV/0!</v>
      </c>
      <c r="AZ228" s="29" t="e">
        <f t="shared" si="343"/>
        <v>#DIV/0!</v>
      </c>
      <c r="BA228" s="29" t="e">
        <f t="shared" si="344"/>
        <v>#DIV/0!</v>
      </c>
      <c r="BB228" s="29">
        <f t="shared" si="345"/>
        <v>0</v>
      </c>
      <c r="BC228" s="29">
        <f t="shared" si="346"/>
        <v>0</v>
      </c>
      <c r="BD228" s="29">
        <f t="shared" si="347"/>
        <v>0</v>
      </c>
      <c r="BE228" s="29">
        <f t="shared" si="348"/>
        <v>0</v>
      </c>
      <c r="BF228" s="29">
        <f t="shared" si="349"/>
        <v>0</v>
      </c>
      <c r="BG228" s="29">
        <f t="shared" si="350"/>
        <v>0</v>
      </c>
      <c r="BH228" s="29">
        <f t="shared" si="351"/>
        <v>0</v>
      </c>
      <c r="BI228" s="29">
        <f t="shared" si="352"/>
        <v>0</v>
      </c>
      <c r="BJ228" s="29">
        <f t="shared" si="353"/>
        <v>0</v>
      </c>
      <c r="BK228" s="29">
        <f t="shared" si="354"/>
        <v>0</v>
      </c>
      <c r="BL228" s="29">
        <f t="shared" si="355"/>
        <v>0</v>
      </c>
      <c r="BM228" s="29">
        <f t="shared" si="356"/>
        <v>0</v>
      </c>
      <c r="BN228" s="29">
        <f t="shared" si="357"/>
        <v>0</v>
      </c>
      <c r="BO228" s="29" t="e">
        <f t="shared" si="358"/>
        <v>#DIV/0!</v>
      </c>
      <c r="BP228" s="29" t="e">
        <f t="shared" si="359"/>
        <v>#DIV/0!</v>
      </c>
      <c r="BQ228" s="29" t="e">
        <f t="shared" si="360"/>
        <v>#DIV/0!</v>
      </c>
      <c r="BR228" s="29" t="e">
        <f t="shared" si="361"/>
        <v>#DIV/0!</v>
      </c>
      <c r="BS228" s="29" t="e">
        <f t="shared" si="362"/>
        <v>#DIV/0!</v>
      </c>
      <c r="BT228" s="29" t="e">
        <f t="shared" si="363"/>
        <v>#DIV/0!</v>
      </c>
      <c r="BU228" s="29" t="e">
        <f t="shared" si="364"/>
        <v>#DIV/0!</v>
      </c>
      <c r="BV228" s="29" t="e">
        <f t="shared" si="365"/>
        <v>#DIV/0!</v>
      </c>
      <c r="BW228" s="29" t="e">
        <f t="shared" si="366"/>
        <v>#DIV/0!</v>
      </c>
      <c r="BX228" s="29" t="e">
        <f t="shared" si="367"/>
        <v>#DIV/0!</v>
      </c>
      <c r="BY228" s="29" t="e">
        <f t="shared" si="368"/>
        <v>#DIV/0!</v>
      </c>
      <c r="BZ228" s="29" t="e">
        <f t="shared" si="369"/>
        <v>#DIV/0!</v>
      </c>
      <c r="CA228" s="29" t="e">
        <f t="shared" si="370"/>
        <v>#DIV/0!</v>
      </c>
      <c r="CB228" s="29">
        <f t="shared" si="371"/>
        <v>0</v>
      </c>
      <c r="CC228" s="29">
        <f t="shared" si="372"/>
        <v>0</v>
      </c>
      <c r="CD228" s="29">
        <f t="shared" si="373"/>
        <v>0</v>
      </c>
      <c r="CE228" s="29">
        <f t="shared" si="374"/>
        <v>0</v>
      </c>
      <c r="CF228" s="29">
        <f t="shared" si="375"/>
        <v>0</v>
      </c>
      <c r="CG228" s="29">
        <f t="shared" si="376"/>
        <v>0</v>
      </c>
      <c r="CH228" s="29">
        <f t="shared" si="377"/>
        <v>0</v>
      </c>
      <c r="CI228" s="29">
        <f t="shared" si="378"/>
        <v>0</v>
      </c>
      <c r="CJ228" s="29">
        <f t="shared" si="379"/>
        <v>0</v>
      </c>
      <c r="CK228" s="29">
        <f t="shared" si="380"/>
        <v>0</v>
      </c>
      <c r="CL228" s="29">
        <f t="shared" si="381"/>
        <v>0</v>
      </c>
      <c r="CM228" s="29">
        <f t="shared" si="382"/>
        <v>0</v>
      </c>
      <c r="CN228" s="29"/>
      <c r="CO228" s="29" t="e">
        <f t="shared" si="383"/>
        <v>#DIV/0!</v>
      </c>
      <c r="CP228" s="29"/>
      <c r="CQ228" s="29">
        <f t="shared" si="384"/>
        <v>0</v>
      </c>
      <c r="CR228" s="29">
        <f t="shared" si="385"/>
        <v>0</v>
      </c>
      <c r="CS228" s="29">
        <f t="shared" si="386"/>
        <v>0</v>
      </c>
      <c r="CT228" s="29">
        <f t="shared" si="387"/>
        <v>0</v>
      </c>
      <c r="CU228" s="29">
        <f t="shared" si="388"/>
        <v>0</v>
      </c>
      <c r="CV228" s="29">
        <f t="shared" si="389"/>
        <v>0</v>
      </c>
      <c r="CW228" s="29">
        <f t="shared" si="390"/>
        <v>0</v>
      </c>
      <c r="CX228" s="29">
        <f t="shared" si="391"/>
        <v>0</v>
      </c>
      <c r="CY228" s="29">
        <f t="shared" si="392"/>
        <v>0</v>
      </c>
      <c r="CZ228" s="29">
        <f t="shared" si="393"/>
        <v>0</v>
      </c>
      <c r="DA228" s="29">
        <f t="shared" si="394"/>
        <v>0</v>
      </c>
      <c r="DB228" s="29">
        <f t="shared" si="395"/>
        <v>0</v>
      </c>
      <c r="DC228" s="29" t="e">
        <f t="shared" si="396"/>
        <v>#DIV/0!</v>
      </c>
      <c r="DD228" s="29" t="e">
        <f t="shared" si="397"/>
        <v>#DIV/0!</v>
      </c>
      <c r="DE228" s="29" t="e">
        <f t="shared" si="398"/>
        <v>#DIV/0!</v>
      </c>
      <c r="DF228" s="29" t="e">
        <f t="shared" si="399"/>
        <v>#DIV/0!</v>
      </c>
      <c r="DG228" s="29" t="e">
        <f t="shared" si="400"/>
        <v>#DIV/0!</v>
      </c>
      <c r="DH228" s="29" t="e">
        <f t="shared" si="401"/>
        <v>#DIV/0!</v>
      </c>
      <c r="DI228" s="29" t="e">
        <f t="shared" si="402"/>
        <v>#DIV/0!</v>
      </c>
      <c r="DJ228" s="29" t="e">
        <f t="shared" si="403"/>
        <v>#DIV/0!</v>
      </c>
      <c r="DK228" s="29" t="e">
        <f t="shared" si="404"/>
        <v>#DIV/0!</v>
      </c>
      <c r="DL228" s="29" t="e">
        <f t="shared" si="405"/>
        <v>#DIV/0!</v>
      </c>
      <c r="DM228" s="29" t="e">
        <f t="shared" si="406"/>
        <v>#DIV/0!</v>
      </c>
      <c r="DN228" s="29" t="e">
        <f t="shared" si="407"/>
        <v>#DIV/0!</v>
      </c>
      <c r="DO228" s="29" t="e">
        <f t="shared" si="408"/>
        <v>#DIV/0!</v>
      </c>
      <c r="DP228" s="29" t="e">
        <f t="shared" si="409"/>
        <v>#DIV/0!</v>
      </c>
      <c r="DQ228" s="29" t="e">
        <f t="shared" si="410"/>
        <v>#DIV/0!</v>
      </c>
      <c r="DR228" s="31" t="e">
        <f t="shared" si="411"/>
        <v>#DIV/0!</v>
      </c>
      <c r="DS228" s="29"/>
      <c r="DT228" s="29" t="e">
        <f t="shared" si="412"/>
        <v>#DIV/0!</v>
      </c>
      <c r="DU228" s="29" t="e">
        <f t="shared" si="413"/>
        <v>#DIV/0!</v>
      </c>
      <c r="DV228" s="29" t="e">
        <f t="shared" si="414"/>
        <v>#DIV/0!</v>
      </c>
      <c r="DW228" s="31" t="e">
        <f t="shared" si="415"/>
        <v>#DIV/0!</v>
      </c>
      <c r="DX228" s="29" t="e">
        <f t="shared" si="416"/>
        <v>#DIV/0!</v>
      </c>
      <c r="DY228" s="29" t="e">
        <f t="shared" si="417"/>
        <v>#DIV/0!</v>
      </c>
      <c r="DZ228" s="29" t="e">
        <f t="shared" si="418"/>
        <v>#DIV/0!</v>
      </c>
      <c r="EA228" s="29" t="e">
        <f t="shared" si="419"/>
        <v>#DIV/0!</v>
      </c>
      <c r="EB228" s="29" t="e">
        <f t="shared" si="420"/>
        <v>#DIV/0!</v>
      </c>
      <c r="EC228" s="29"/>
      <c r="ED228" s="29"/>
      <c r="EE228" s="29" t="e">
        <f t="shared" si="421"/>
        <v>#DIV/0!</v>
      </c>
      <c r="EF228" s="29" t="e">
        <f t="shared" si="422"/>
        <v>#DIV/0!</v>
      </c>
      <c r="EG228" s="29" t="e">
        <f t="shared" si="423"/>
        <v>#DIV/0!</v>
      </c>
      <c r="EH228" s="29" t="e">
        <f t="shared" si="424"/>
        <v>#DIV/0!</v>
      </c>
      <c r="EI228" s="29" t="e">
        <f>125.9*1000/8.3144+(#REF!*10^9-10^5)*6.5*(10^-6)/8.3144</f>
        <v>#REF!</v>
      </c>
      <c r="EJ228" s="29" t="e">
        <f t="shared" si="425"/>
        <v>#DIV/0!</v>
      </c>
      <c r="EK228" s="29" t="e">
        <f t="shared" si="426"/>
        <v>#REF!</v>
      </c>
      <c r="EL228" s="29" t="e">
        <f>#REF!</f>
        <v>#REF!</v>
      </c>
      <c r="EM228" s="29" t="e">
        <f>1/(0.000407-0.0000329*#REF!+0.00001202*P228+0.000056662*EA228-0.000306214*BT228-0.0006176*BW228+0.00018946*BT228/(BT228+BR228)+0.00025746*DJ228)</f>
        <v>#REF!</v>
      </c>
      <c r="EN228" s="29"/>
      <c r="EO228" s="29" t="e">
        <f t="shared" si="427"/>
        <v>#REF!</v>
      </c>
      <c r="EP228" s="29" t="e">
        <f>#REF!</f>
        <v>#REF!</v>
      </c>
      <c r="EQ228" s="31" t="e">
        <f t="shared" si="428"/>
        <v>#REF!</v>
      </c>
      <c r="ER228" s="31" t="e">
        <f>2064.1+31.52*DF228-12.28*DM228-289.6*DQ228+1.544*LN(DQ228)-177.24*(DF228-0.17145)^2-371.87*(DF228-0.17145)*(DM228-0.07365)+0.321067*#REF!-343.43*LN(#REF!)</f>
        <v>#DIV/0!</v>
      </c>
      <c r="ES228" s="31" t="e">
        <f t="shared" si="429"/>
        <v>#REF!</v>
      </c>
      <c r="ET228" s="31" t="e">
        <f t="shared" si="430"/>
        <v>#DIV/0!</v>
      </c>
      <c r="EU228" s="31" t="e">
        <f>(5573.8+587.9*#REF!-61*#REF!^2)/(5.3-0.633*LN(ET228)-3.97*EF228+0.06*EG228+24.7*BU228^2+0.081*P228+0.156*#REF!)</f>
        <v>#REF!</v>
      </c>
    </row>
    <row r="229" spans="36:151">
      <c r="AJ229" s="40" t="e">
        <f t="shared" si="330"/>
        <v>#REF!</v>
      </c>
      <c r="AK229" s="41" t="e">
        <f t="shared" ca="1" si="331"/>
        <v>#DIV/0!</v>
      </c>
      <c r="AL229" s="40" t="e">
        <f t="shared" ca="1" si="332"/>
        <v>#DIV/0!</v>
      </c>
      <c r="AM229" s="94" t="e">
        <f t="shared" ca="1" si="333"/>
        <v>#DIV/0!</v>
      </c>
      <c r="AN229" s="94" t="e">
        <f t="shared" ca="1" si="334"/>
        <v>#DIV/0!</v>
      </c>
      <c r="AO229" s="90" t="e">
        <f t="shared" si="335"/>
        <v>#DIV/0!</v>
      </c>
      <c r="AP229" s="90" t="e">
        <f t="shared" si="336"/>
        <v>#DIV/0!</v>
      </c>
      <c r="AQ229" s="29"/>
      <c r="AR229" s="40" t="e">
        <f t="shared" si="337"/>
        <v>#REF!</v>
      </c>
      <c r="AS229" s="40" t="e">
        <f t="shared" ca="1" si="338"/>
        <v>#DIV/0!</v>
      </c>
      <c r="AT229" s="40" t="e">
        <f t="shared" ca="1" si="339"/>
        <v>#DIV/0!</v>
      </c>
      <c r="AU229" s="64"/>
      <c r="AV229" s="126" t="e">
        <f t="shared" si="340"/>
        <v>#DIV/0!</v>
      </c>
      <c r="AW229" s="29"/>
      <c r="AX229" s="29" t="e">
        <f t="shared" si="341"/>
        <v>#DIV/0!</v>
      </c>
      <c r="AY229" s="29" t="e">
        <f t="shared" si="342"/>
        <v>#DIV/0!</v>
      </c>
      <c r="AZ229" s="29" t="e">
        <f t="shared" si="343"/>
        <v>#DIV/0!</v>
      </c>
      <c r="BA229" s="29" t="e">
        <f t="shared" si="344"/>
        <v>#DIV/0!</v>
      </c>
      <c r="BB229" s="29">
        <f t="shared" si="345"/>
        <v>0</v>
      </c>
      <c r="BC229" s="29">
        <f t="shared" si="346"/>
        <v>0</v>
      </c>
      <c r="BD229" s="29">
        <f t="shared" si="347"/>
        <v>0</v>
      </c>
      <c r="BE229" s="29">
        <f t="shared" si="348"/>
        <v>0</v>
      </c>
      <c r="BF229" s="29">
        <f t="shared" si="349"/>
        <v>0</v>
      </c>
      <c r="BG229" s="29">
        <f t="shared" si="350"/>
        <v>0</v>
      </c>
      <c r="BH229" s="29">
        <f t="shared" si="351"/>
        <v>0</v>
      </c>
      <c r="BI229" s="29">
        <f t="shared" si="352"/>
        <v>0</v>
      </c>
      <c r="BJ229" s="29">
        <f t="shared" si="353"/>
        <v>0</v>
      </c>
      <c r="BK229" s="29">
        <f t="shared" si="354"/>
        <v>0</v>
      </c>
      <c r="BL229" s="29">
        <f t="shared" si="355"/>
        <v>0</v>
      </c>
      <c r="BM229" s="29">
        <f t="shared" si="356"/>
        <v>0</v>
      </c>
      <c r="BN229" s="29">
        <f t="shared" si="357"/>
        <v>0</v>
      </c>
      <c r="BO229" s="29" t="e">
        <f t="shared" si="358"/>
        <v>#DIV/0!</v>
      </c>
      <c r="BP229" s="29" t="e">
        <f t="shared" si="359"/>
        <v>#DIV/0!</v>
      </c>
      <c r="BQ229" s="29" t="e">
        <f t="shared" si="360"/>
        <v>#DIV/0!</v>
      </c>
      <c r="BR229" s="29" t="e">
        <f t="shared" si="361"/>
        <v>#DIV/0!</v>
      </c>
      <c r="BS229" s="29" t="e">
        <f t="shared" si="362"/>
        <v>#DIV/0!</v>
      </c>
      <c r="BT229" s="29" t="e">
        <f t="shared" si="363"/>
        <v>#DIV/0!</v>
      </c>
      <c r="BU229" s="29" t="e">
        <f t="shared" si="364"/>
        <v>#DIV/0!</v>
      </c>
      <c r="BV229" s="29" t="e">
        <f t="shared" si="365"/>
        <v>#DIV/0!</v>
      </c>
      <c r="BW229" s="29" t="e">
        <f t="shared" si="366"/>
        <v>#DIV/0!</v>
      </c>
      <c r="BX229" s="29" t="e">
        <f t="shared" si="367"/>
        <v>#DIV/0!</v>
      </c>
      <c r="BY229" s="29" t="e">
        <f t="shared" si="368"/>
        <v>#DIV/0!</v>
      </c>
      <c r="BZ229" s="29" t="e">
        <f t="shared" si="369"/>
        <v>#DIV/0!</v>
      </c>
      <c r="CA229" s="29" t="e">
        <f t="shared" si="370"/>
        <v>#DIV/0!</v>
      </c>
      <c r="CB229" s="29">
        <f t="shared" si="371"/>
        <v>0</v>
      </c>
      <c r="CC229" s="29">
        <f t="shared" si="372"/>
        <v>0</v>
      </c>
      <c r="CD229" s="29">
        <f t="shared" si="373"/>
        <v>0</v>
      </c>
      <c r="CE229" s="29">
        <f t="shared" si="374"/>
        <v>0</v>
      </c>
      <c r="CF229" s="29">
        <f t="shared" si="375"/>
        <v>0</v>
      </c>
      <c r="CG229" s="29">
        <f t="shared" si="376"/>
        <v>0</v>
      </c>
      <c r="CH229" s="29">
        <f t="shared" si="377"/>
        <v>0</v>
      </c>
      <c r="CI229" s="29">
        <f t="shared" si="378"/>
        <v>0</v>
      </c>
      <c r="CJ229" s="29">
        <f t="shared" si="379"/>
        <v>0</v>
      </c>
      <c r="CK229" s="29">
        <f t="shared" si="380"/>
        <v>0</v>
      </c>
      <c r="CL229" s="29">
        <f t="shared" si="381"/>
        <v>0</v>
      </c>
      <c r="CM229" s="29">
        <f t="shared" si="382"/>
        <v>0</v>
      </c>
      <c r="CN229" s="29"/>
      <c r="CO229" s="29" t="e">
        <f t="shared" si="383"/>
        <v>#DIV/0!</v>
      </c>
      <c r="CP229" s="29"/>
      <c r="CQ229" s="29">
        <f t="shared" si="384"/>
        <v>0</v>
      </c>
      <c r="CR229" s="29">
        <f t="shared" si="385"/>
        <v>0</v>
      </c>
      <c r="CS229" s="29">
        <f t="shared" si="386"/>
        <v>0</v>
      </c>
      <c r="CT229" s="29">
        <f t="shared" si="387"/>
        <v>0</v>
      </c>
      <c r="CU229" s="29">
        <f t="shared" si="388"/>
        <v>0</v>
      </c>
      <c r="CV229" s="29">
        <f t="shared" si="389"/>
        <v>0</v>
      </c>
      <c r="CW229" s="29">
        <f t="shared" si="390"/>
        <v>0</v>
      </c>
      <c r="CX229" s="29">
        <f t="shared" si="391"/>
        <v>0</v>
      </c>
      <c r="CY229" s="29">
        <f t="shared" si="392"/>
        <v>0</v>
      </c>
      <c r="CZ229" s="29">
        <f t="shared" si="393"/>
        <v>0</v>
      </c>
      <c r="DA229" s="29">
        <f t="shared" si="394"/>
        <v>0</v>
      </c>
      <c r="DB229" s="29">
        <f t="shared" si="395"/>
        <v>0</v>
      </c>
      <c r="DC229" s="29" t="e">
        <f t="shared" si="396"/>
        <v>#DIV/0!</v>
      </c>
      <c r="DD229" s="29" t="e">
        <f t="shared" si="397"/>
        <v>#DIV/0!</v>
      </c>
      <c r="DE229" s="29" t="e">
        <f t="shared" si="398"/>
        <v>#DIV/0!</v>
      </c>
      <c r="DF229" s="29" t="e">
        <f t="shared" si="399"/>
        <v>#DIV/0!</v>
      </c>
      <c r="DG229" s="29" t="e">
        <f t="shared" si="400"/>
        <v>#DIV/0!</v>
      </c>
      <c r="DH229" s="29" t="e">
        <f t="shared" si="401"/>
        <v>#DIV/0!</v>
      </c>
      <c r="DI229" s="29" t="e">
        <f t="shared" si="402"/>
        <v>#DIV/0!</v>
      </c>
      <c r="DJ229" s="29" t="e">
        <f t="shared" si="403"/>
        <v>#DIV/0!</v>
      </c>
      <c r="DK229" s="29" t="e">
        <f t="shared" si="404"/>
        <v>#DIV/0!</v>
      </c>
      <c r="DL229" s="29" t="e">
        <f t="shared" si="405"/>
        <v>#DIV/0!</v>
      </c>
      <c r="DM229" s="29" t="e">
        <f t="shared" si="406"/>
        <v>#DIV/0!</v>
      </c>
      <c r="DN229" s="29" t="e">
        <f t="shared" si="407"/>
        <v>#DIV/0!</v>
      </c>
      <c r="DO229" s="29" t="e">
        <f t="shared" si="408"/>
        <v>#DIV/0!</v>
      </c>
      <c r="DP229" s="29" t="e">
        <f t="shared" si="409"/>
        <v>#DIV/0!</v>
      </c>
      <c r="DQ229" s="29" t="e">
        <f t="shared" si="410"/>
        <v>#DIV/0!</v>
      </c>
      <c r="DR229" s="31" t="e">
        <f t="shared" si="411"/>
        <v>#DIV/0!</v>
      </c>
      <c r="DS229" s="29"/>
      <c r="DT229" s="29" t="e">
        <f t="shared" si="412"/>
        <v>#DIV/0!</v>
      </c>
      <c r="DU229" s="29" t="e">
        <f t="shared" si="413"/>
        <v>#DIV/0!</v>
      </c>
      <c r="DV229" s="29" t="e">
        <f t="shared" si="414"/>
        <v>#DIV/0!</v>
      </c>
      <c r="DW229" s="31" t="e">
        <f t="shared" si="415"/>
        <v>#DIV/0!</v>
      </c>
      <c r="DX229" s="29" t="e">
        <f t="shared" si="416"/>
        <v>#DIV/0!</v>
      </c>
      <c r="DY229" s="29" t="e">
        <f t="shared" si="417"/>
        <v>#DIV/0!</v>
      </c>
      <c r="DZ229" s="29" t="e">
        <f t="shared" si="418"/>
        <v>#DIV/0!</v>
      </c>
      <c r="EA229" s="29" t="e">
        <f t="shared" si="419"/>
        <v>#DIV/0!</v>
      </c>
      <c r="EB229" s="29" t="e">
        <f t="shared" si="420"/>
        <v>#DIV/0!</v>
      </c>
      <c r="EC229" s="29"/>
      <c r="ED229" s="29"/>
      <c r="EE229" s="29" t="e">
        <f t="shared" si="421"/>
        <v>#DIV/0!</v>
      </c>
      <c r="EF229" s="29" t="e">
        <f t="shared" si="422"/>
        <v>#DIV/0!</v>
      </c>
      <c r="EG229" s="29" t="e">
        <f t="shared" si="423"/>
        <v>#DIV/0!</v>
      </c>
      <c r="EH229" s="29" t="e">
        <f t="shared" si="424"/>
        <v>#DIV/0!</v>
      </c>
      <c r="EI229" s="29" t="e">
        <f>125.9*1000/8.3144+(#REF!*10^9-10^5)*6.5*(10^-6)/8.3144</f>
        <v>#REF!</v>
      </c>
      <c r="EJ229" s="29" t="e">
        <f t="shared" si="425"/>
        <v>#DIV/0!</v>
      </c>
      <c r="EK229" s="29" t="e">
        <f t="shared" si="426"/>
        <v>#REF!</v>
      </c>
      <c r="EL229" s="29" t="e">
        <f>#REF!</f>
        <v>#REF!</v>
      </c>
      <c r="EM229" s="29" t="e">
        <f>1/(0.000407-0.0000329*#REF!+0.00001202*P229+0.000056662*EA229-0.000306214*BT229-0.0006176*BW229+0.00018946*BT229/(BT229+BR229)+0.00025746*DJ229)</f>
        <v>#REF!</v>
      </c>
      <c r="EN229" s="29"/>
      <c r="EO229" s="29" t="e">
        <f t="shared" si="427"/>
        <v>#REF!</v>
      </c>
      <c r="EP229" s="29" t="e">
        <f>#REF!</f>
        <v>#REF!</v>
      </c>
      <c r="EQ229" s="31" t="e">
        <f t="shared" si="428"/>
        <v>#REF!</v>
      </c>
      <c r="ER229" s="31" t="e">
        <f>2064.1+31.52*DF229-12.28*DM229-289.6*DQ229+1.544*LN(DQ229)-177.24*(DF229-0.17145)^2-371.87*(DF229-0.17145)*(DM229-0.07365)+0.321067*#REF!-343.43*LN(#REF!)</f>
        <v>#DIV/0!</v>
      </c>
      <c r="ES229" s="31" t="e">
        <f t="shared" si="429"/>
        <v>#REF!</v>
      </c>
      <c r="ET229" s="31" t="e">
        <f t="shared" si="430"/>
        <v>#DIV/0!</v>
      </c>
      <c r="EU229" s="31" t="e">
        <f>(5573.8+587.9*#REF!-61*#REF!^2)/(5.3-0.633*LN(ET229)-3.97*EF229+0.06*EG229+24.7*BU229^2+0.081*P229+0.156*#REF!)</f>
        <v>#REF!</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162"/>
  <sheetViews>
    <sheetView zoomScaleNormal="100" workbookViewId="0">
      <selection activeCell="C6" sqref="C6"/>
    </sheetView>
  </sheetViews>
  <sheetFormatPr defaultColWidth="10.90625" defaultRowHeight="12.6"/>
  <cols>
    <col min="3" max="3" width="14.453125" customWidth="1"/>
    <col min="5" max="5" width="7" customWidth="1"/>
    <col min="10" max="10" width="4.453125" customWidth="1"/>
  </cols>
  <sheetData>
    <row r="1" spans="1:14" ht="22.8">
      <c r="A1" s="71" t="s">
        <v>97</v>
      </c>
    </row>
    <row r="3" spans="1:14" ht="18" thickBot="1">
      <c r="B3" s="72" t="s">
        <v>88</v>
      </c>
      <c r="C3" s="73"/>
      <c r="D3" s="74"/>
    </row>
    <row r="4" spans="1:14" ht="18" thickBot="1">
      <c r="B4" s="75"/>
      <c r="C4" s="76">
        <v>0.28999999999999998</v>
      </c>
      <c r="D4" s="77"/>
    </row>
    <row r="5" spans="1:14" ht="18" thickBot="1">
      <c r="B5" s="72" t="s">
        <v>89</v>
      </c>
      <c r="C5" s="78"/>
      <c r="D5" s="74"/>
      <c r="G5" s="79" t="s">
        <v>90</v>
      </c>
      <c r="L5" s="79" t="s">
        <v>91</v>
      </c>
    </row>
    <row r="6" spans="1:14" ht="18" thickBot="1">
      <c r="B6" s="80"/>
      <c r="C6" s="76">
        <v>0.06</v>
      </c>
      <c r="D6" s="77"/>
      <c r="G6" s="81">
        <f>C4-C6</f>
        <v>0.22999999999999998</v>
      </c>
      <c r="L6" s="81">
        <f>C4+C6</f>
        <v>0.35</v>
      </c>
    </row>
    <row r="7" spans="1:14" ht="16.2">
      <c r="A7" s="79"/>
      <c r="B7" s="79"/>
    </row>
    <row r="8" spans="1:14">
      <c r="C8" t="s">
        <v>92</v>
      </c>
      <c r="D8" t="s">
        <v>92</v>
      </c>
      <c r="H8" t="s">
        <v>92</v>
      </c>
      <c r="I8" t="s">
        <v>92</v>
      </c>
      <c r="M8" t="s">
        <v>92</v>
      </c>
      <c r="N8" t="s">
        <v>92</v>
      </c>
    </row>
    <row r="9" spans="1:14">
      <c r="A9" s="82" t="s">
        <v>93</v>
      </c>
      <c r="B9" s="82" t="s">
        <v>94</v>
      </c>
      <c r="C9" s="82" t="s">
        <v>95</v>
      </c>
      <c r="D9" s="82" t="s">
        <v>96</v>
      </c>
      <c r="F9" s="82" t="s">
        <v>93</v>
      </c>
      <c r="G9" s="82" t="s">
        <v>94</v>
      </c>
      <c r="H9" s="82" t="s">
        <v>95</v>
      </c>
      <c r="I9" s="82" t="s">
        <v>96</v>
      </c>
      <c r="K9" s="82" t="s">
        <v>93</v>
      </c>
      <c r="L9" s="82" t="s">
        <v>94</v>
      </c>
      <c r="M9" s="82" t="s">
        <v>95</v>
      </c>
      <c r="N9" s="82" t="s">
        <v>96</v>
      </c>
    </row>
    <row r="10" spans="1:14" ht="16.2">
      <c r="A10">
        <v>0</v>
      </c>
      <c r="B10">
        <f t="shared" ref="B10:B41" si="0">$C$4*A10</f>
        <v>0</v>
      </c>
      <c r="C10" s="79">
        <f>100*B10/(B10+1)</f>
        <v>0</v>
      </c>
      <c r="D10" s="79">
        <f>100*A10/(A10+1)</f>
        <v>0</v>
      </c>
      <c r="F10">
        <f>A10</f>
        <v>0</v>
      </c>
      <c r="G10">
        <f t="shared" ref="G10:G41" si="1">$G$6*A10</f>
        <v>0</v>
      </c>
      <c r="H10" s="79">
        <f t="shared" ref="H10:H40" si="2">100*G10/(G10+1)</f>
        <v>0</v>
      </c>
      <c r="I10" s="79">
        <f t="shared" ref="I10:I41" si="3">100*F10/(F10+1)</f>
        <v>0</v>
      </c>
      <c r="K10">
        <f>A10</f>
        <v>0</v>
      </c>
      <c r="L10">
        <f t="shared" ref="L10:L41" si="4">$L$6*K10</f>
        <v>0</v>
      </c>
      <c r="M10" s="79">
        <f>100*L10/(L10+1)</f>
        <v>0</v>
      </c>
      <c r="N10" s="79">
        <f>100*K10/(K10+1)</f>
        <v>0</v>
      </c>
    </row>
    <row r="11" spans="1:14" ht="16.2">
      <c r="A11">
        <v>0.1</v>
      </c>
      <c r="B11">
        <f t="shared" si="0"/>
        <v>2.8999999999999998E-2</v>
      </c>
      <c r="C11" s="79">
        <f t="shared" ref="C11:C41" si="5">100*B11/(B11+1)</f>
        <v>2.8182701652089408</v>
      </c>
      <c r="D11" s="79">
        <f t="shared" ref="D11:D41" si="6">100*A11/(A11+1)</f>
        <v>9.0909090909090899</v>
      </c>
      <c r="F11">
        <f t="shared" ref="F11:F41" si="7">A11</f>
        <v>0.1</v>
      </c>
      <c r="G11">
        <f t="shared" si="1"/>
        <v>2.3E-2</v>
      </c>
      <c r="H11" s="79">
        <f t="shared" si="2"/>
        <v>2.2482893450635388</v>
      </c>
      <c r="I11" s="79">
        <f t="shared" si="3"/>
        <v>9.0909090909090899</v>
      </c>
      <c r="K11">
        <f t="shared" ref="K11:K41" si="8">A11</f>
        <v>0.1</v>
      </c>
      <c r="L11">
        <f t="shared" si="4"/>
        <v>3.4999999999999996E-2</v>
      </c>
      <c r="M11" s="79">
        <f t="shared" ref="M11:M41" si="9">100*L11/(L11+1)</f>
        <v>3.3816425120772946</v>
      </c>
      <c r="N11" s="79">
        <f t="shared" ref="N11:N41" si="10">100*K11/(K11+1)</f>
        <v>9.0909090909090899</v>
      </c>
    </row>
    <row r="12" spans="1:14" ht="16.2">
      <c r="A12">
        <v>0.2</v>
      </c>
      <c r="B12">
        <f t="shared" si="0"/>
        <v>5.7999999999999996E-2</v>
      </c>
      <c r="C12" s="79">
        <f t="shared" si="5"/>
        <v>5.4820415879017013</v>
      </c>
      <c r="D12" s="79">
        <f t="shared" si="6"/>
        <v>16.666666666666668</v>
      </c>
      <c r="F12">
        <f t="shared" si="7"/>
        <v>0.2</v>
      </c>
      <c r="G12">
        <f t="shared" si="1"/>
        <v>4.5999999999999999E-2</v>
      </c>
      <c r="H12" s="79">
        <f t="shared" si="2"/>
        <v>4.3977055449330775</v>
      </c>
      <c r="I12" s="79">
        <f t="shared" si="3"/>
        <v>16.666666666666668</v>
      </c>
      <c r="K12">
        <f t="shared" si="8"/>
        <v>0.2</v>
      </c>
      <c r="L12">
        <f t="shared" si="4"/>
        <v>6.9999999999999993E-2</v>
      </c>
      <c r="M12" s="79">
        <f t="shared" si="9"/>
        <v>6.5420560747663536</v>
      </c>
      <c r="N12" s="79">
        <f t="shared" si="10"/>
        <v>16.666666666666668</v>
      </c>
    </row>
    <row r="13" spans="1:14" ht="16.2">
      <c r="A13">
        <v>0.3</v>
      </c>
      <c r="B13">
        <f t="shared" si="0"/>
        <v>8.6999999999999994E-2</v>
      </c>
      <c r="C13" s="79">
        <f>100*B13/(B13+1)</f>
        <v>8.0036798528058881</v>
      </c>
      <c r="D13" s="79">
        <f t="shared" si="6"/>
        <v>23.076923076923077</v>
      </c>
      <c r="F13">
        <f t="shared" si="7"/>
        <v>0.3</v>
      </c>
      <c r="G13">
        <f t="shared" si="1"/>
        <v>6.8999999999999992E-2</v>
      </c>
      <c r="H13" s="79">
        <f t="shared" si="2"/>
        <v>6.4546304957904583</v>
      </c>
      <c r="I13" s="79">
        <f t="shared" si="3"/>
        <v>23.076923076923077</v>
      </c>
      <c r="K13">
        <f t="shared" si="8"/>
        <v>0.3</v>
      </c>
      <c r="L13">
        <f t="shared" si="4"/>
        <v>0.105</v>
      </c>
      <c r="M13" s="79">
        <f t="shared" si="9"/>
        <v>9.502262443438914</v>
      </c>
      <c r="N13" s="79">
        <f t="shared" si="10"/>
        <v>23.076923076923077</v>
      </c>
    </row>
    <row r="14" spans="1:14" ht="16.2">
      <c r="A14">
        <v>0.4</v>
      </c>
      <c r="B14">
        <f t="shared" si="0"/>
        <v>0.11599999999999999</v>
      </c>
      <c r="C14" s="79">
        <f t="shared" si="5"/>
        <v>10.394265232974909</v>
      </c>
      <c r="D14" s="79">
        <f t="shared" si="6"/>
        <v>28.571428571428573</v>
      </c>
      <c r="F14">
        <f t="shared" si="7"/>
        <v>0.4</v>
      </c>
      <c r="G14">
        <f t="shared" si="1"/>
        <v>9.1999999999999998E-2</v>
      </c>
      <c r="H14" s="79">
        <f t="shared" si="2"/>
        <v>8.4249084249084234</v>
      </c>
      <c r="I14" s="79">
        <f t="shared" si="3"/>
        <v>28.571428571428573</v>
      </c>
      <c r="K14">
        <f t="shared" si="8"/>
        <v>0.4</v>
      </c>
      <c r="L14">
        <f t="shared" si="4"/>
        <v>0.13999999999999999</v>
      </c>
      <c r="M14" s="79">
        <f t="shared" si="9"/>
        <v>12.280701754385964</v>
      </c>
      <c r="N14" s="79">
        <f t="shared" si="10"/>
        <v>28.571428571428573</v>
      </c>
    </row>
    <row r="15" spans="1:14" ht="16.2">
      <c r="A15">
        <v>0.5</v>
      </c>
      <c r="B15">
        <f t="shared" si="0"/>
        <v>0.14499999999999999</v>
      </c>
      <c r="C15" s="79">
        <f t="shared" si="5"/>
        <v>12.663755458515283</v>
      </c>
      <c r="D15" s="79">
        <f t="shared" si="6"/>
        <v>33.333333333333336</v>
      </c>
      <c r="F15">
        <f t="shared" si="7"/>
        <v>0.5</v>
      </c>
      <c r="G15">
        <f t="shared" si="1"/>
        <v>0.11499999999999999</v>
      </c>
      <c r="H15" s="79">
        <f t="shared" si="2"/>
        <v>10.31390134529148</v>
      </c>
      <c r="I15" s="79">
        <f t="shared" si="3"/>
        <v>33.333333333333336</v>
      </c>
      <c r="K15">
        <f t="shared" si="8"/>
        <v>0.5</v>
      </c>
      <c r="L15">
        <f t="shared" si="4"/>
        <v>0.17499999999999999</v>
      </c>
      <c r="M15" s="79">
        <f t="shared" si="9"/>
        <v>14.893617021276595</v>
      </c>
      <c r="N15" s="79">
        <f t="shared" si="10"/>
        <v>33.333333333333336</v>
      </c>
    </row>
    <row r="16" spans="1:14" ht="16.2">
      <c r="A16">
        <v>0.6</v>
      </c>
      <c r="B16">
        <f t="shared" si="0"/>
        <v>0.17399999999999999</v>
      </c>
      <c r="C16" s="79">
        <f t="shared" si="5"/>
        <v>14.821124361158432</v>
      </c>
      <c r="D16" s="79">
        <f t="shared" si="6"/>
        <v>37.5</v>
      </c>
      <c r="F16">
        <f t="shared" si="7"/>
        <v>0.6</v>
      </c>
      <c r="G16">
        <f t="shared" si="1"/>
        <v>0.13799999999999998</v>
      </c>
      <c r="H16" s="79">
        <f t="shared" si="2"/>
        <v>12.126537785588752</v>
      </c>
      <c r="I16" s="79">
        <f t="shared" si="3"/>
        <v>37.5</v>
      </c>
      <c r="K16">
        <f t="shared" si="8"/>
        <v>0.6</v>
      </c>
      <c r="L16">
        <f t="shared" si="4"/>
        <v>0.21</v>
      </c>
      <c r="M16" s="79">
        <f t="shared" si="9"/>
        <v>17.355371900826448</v>
      </c>
      <c r="N16" s="79">
        <f t="shared" si="10"/>
        <v>37.5</v>
      </c>
    </row>
    <row r="17" spans="1:14" ht="16.2">
      <c r="A17">
        <v>0.7</v>
      </c>
      <c r="B17">
        <f t="shared" si="0"/>
        <v>0.20299999999999999</v>
      </c>
      <c r="C17" s="79">
        <f t="shared" si="5"/>
        <v>16.874480465502906</v>
      </c>
      <c r="D17" s="79">
        <f t="shared" si="6"/>
        <v>41.176470588235297</v>
      </c>
      <c r="F17">
        <f t="shared" si="7"/>
        <v>0.7</v>
      </c>
      <c r="G17">
        <f t="shared" si="1"/>
        <v>0.16099999999999998</v>
      </c>
      <c r="H17" s="79">
        <f t="shared" si="2"/>
        <v>13.867355727820842</v>
      </c>
      <c r="I17" s="79">
        <f t="shared" si="3"/>
        <v>41.176470588235297</v>
      </c>
      <c r="K17">
        <f t="shared" si="8"/>
        <v>0.7</v>
      </c>
      <c r="L17">
        <f t="shared" si="4"/>
        <v>0.24499999999999997</v>
      </c>
      <c r="M17" s="79">
        <f t="shared" si="9"/>
        <v>19.678714859437751</v>
      </c>
      <c r="N17" s="79">
        <f t="shared" si="10"/>
        <v>41.176470588235297</v>
      </c>
    </row>
    <row r="18" spans="1:14" ht="16.2">
      <c r="A18">
        <v>0.8</v>
      </c>
      <c r="B18">
        <f t="shared" si="0"/>
        <v>0.23199999999999998</v>
      </c>
      <c r="C18" s="79">
        <f t="shared" si="5"/>
        <v>18.831168831168831</v>
      </c>
      <c r="D18" s="79">
        <f t="shared" si="6"/>
        <v>44.444444444444443</v>
      </c>
      <c r="F18">
        <f t="shared" si="7"/>
        <v>0.8</v>
      </c>
      <c r="G18">
        <f t="shared" si="1"/>
        <v>0.184</v>
      </c>
      <c r="H18" s="79">
        <f t="shared" si="2"/>
        <v>15.54054054054054</v>
      </c>
      <c r="I18" s="79">
        <f t="shared" si="3"/>
        <v>44.444444444444443</v>
      </c>
      <c r="K18">
        <f t="shared" si="8"/>
        <v>0.8</v>
      </c>
      <c r="L18">
        <f t="shared" si="4"/>
        <v>0.27999999999999997</v>
      </c>
      <c r="M18" s="79">
        <f t="shared" si="9"/>
        <v>21.874999999999996</v>
      </c>
      <c r="N18" s="79">
        <f t="shared" si="10"/>
        <v>44.444444444444443</v>
      </c>
    </row>
    <row r="19" spans="1:14" ht="16.2">
      <c r="A19">
        <v>0.9</v>
      </c>
      <c r="B19">
        <f t="shared" si="0"/>
        <v>0.26100000000000001</v>
      </c>
      <c r="C19" s="79">
        <f t="shared" si="5"/>
        <v>20.697858842188737</v>
      </c>
      <c r="D19" s="79">
        <f t="shared" si="6"/>
        <v>47.368421052631582</v>
      </c>
      <c r="F19">
        <f t="shared" si="7"/>
        <v>0.9</v>
      </c>
      <c r="G19">
        <f t="shared" si="1"/>
        <v>0.20699999999999999</v>
      </c>
      <c r="H19" s="79">
        <f t="shared" si="2"/>
        <v>17.149958574979287</v>
      </c>
      <c r="I19" s="79">
        <f t="shared" si="3"/>
        <v>47.368421052631582</v>
      </c>
      <c r="K19">
        <f t="shared" si="8"/>
        <v>0.9</v>
      </c>
      <c r="L19">
        <f t="shared" si="4"/>
        <v>0.315</v>
      </c>
      <c r="M19" s="79">
        <f t="shared" si="9"/>
        <v>23.954372623574145</v>
      </c>
      <c r="N19" s="79">
        <f t="shared" si="10"/>
        <v>47.368421052631582</v>
      </c>
    </row>
    <row r="20" spans="1:14" ht="16.2">
      <c r="A20">
        <v>1</v>
      </c>
      <c r="B20">
        <f t="shared" si="0"/>
        <v>0.28999999999999998</v>
      </c>
      <c r="C20" s="79">
        <f t="shared" si="5"/>
        <v>22.480620155038757</v>
      </c>
      <c r="D20" s="79">
        <f t="shared" si="6"/>
        <v>50</v>
      </c>
      <c r="F20">
        <f t="shared" si="7"/>
        <v>1</v>
      </c>
      <c r="G20">
        <f t="shared" si="1"/>
        <v>0.22999999999999998</v>
      </c>
      <c r="H20" s="79">
        <f t="shared" si="2"/>
        <v>18.699186991869919</v>
      </c>
      <c r="I20" s="79">
        <f t="shared" si="3"/>
        <v>50</v>
      </c>
      <c r="K20">
        <f t="shared" si="8"/>
        <v>1</v>
      </c>
      <c r="L20">
        <f t="shared" si="4"/>
        <v>0.35</v>
      </c>
      <c r="M20" s="79">
        <f t="shared" si="9"/>
        <v>25.925925925925924</v>
      </c>
      <c r="N20" s="79">
        <f t="shared" si="10"/>
        <v>50</v>
      </c>
    </row>
    <row r="21" spans="1:14" ht="16.2">
      <c r="A21">
        <v>1.1000000000000001</v>
      </c>
      <c r="B21">
        <f t="shared" si="0"/>
        <v>0.31900000000000001</v>
      </c>
      <c r="C21" s="79">
        <f t="shared" si="5"/>
        <v>24.184988627748297</v>
      </c>
      <c r="D21" s="79">
        <f t="shared" si="6"/>
        <v>52.380952380952387</v>
      </c>
      <c r="F21">
        <f t="shared" si="7"/>
        <v>1.1000000000000001</v>
      </c>
      <c r="G21">
        <f t="shared" si="1"/>
        <v>0.253</v>
      </c>
      <c r="H21" s="79">
        <f t="shared" si="2"/>
        <v>20.191540303272145</v>
      </c>
      <c r="I21" s="79">
        <f t="shared" si="3"/>
        <v>52.380952380952387</v>
      </c>
      <c r="K21">
        <f t="shared" si="8"/>
        <v>1.1000000000000001</v>
      </c>
      <c r="L21">
        <f t="shared" si="4"/>
        <v>0.38500000000000001</v>
      </c>
      <c r="M21" s="79">
        <f t="shared" si="9"/>
        <v>27.797833935018051</v>
      </c>
      <c r="N21" s="79">
        <f t="shared" si="10"/>
        <v>52.380952380952387</v>
      </c>
    </row>
    <row r="22" spans="1:14" ht="16.2">
      <c r="A22">
        <v>1.2</v>
      </c>
      <c r="B22">
        <f t="shared" si="0"/>
        <v>0.34799999999999998</v>
      </c>
      <c r="C22" s="79">
        <f t="shared" si="5"/>
        <v>25.816023738872403</v>
      </c>
      <c r="D22" s="79">
        <f t="shared" si="6"/>
        <v>54.54545454545454</v>
      </c>
      <c r="F22">
        <f t="shared" si="7"/>
        <v>1.2</v>
      </c>
      <c r="G22">
        <f t="shared" si="1"/>
        <v>0.27599999999999997</v>
      </c>
      <c r="H22" s="79">
        <f t="shared" si="2"/>
        <v>21.630094043887144</v>
      </c>
      <c r="I22" s="79">
        <f t="shared" si="3"/>
        <v>54.54545454545454</v>
      </c>
      <c r="K22">
        <f t="shared" si="8"/>
        <v>1.2</v>
      </c>
      <c r="L22">
        <f t="shared" si="4"/>
        <v>0.42</v>
      </c>
      <c r="M22" s="79">
        <f t="shared" si="9"/>
        <v>29.577464788732396</v>
      </c>
      <c r="N22" s="79">
        <f t="shared" si="10"/>
        <v>54.54545454545454</v>
      </c>
    </row>
    <row r="23" spans="1:14" ht="16.2">
      <c r="A23">
        <v>1.3</v>
      </c>
      <c r="B23">
        <f t="shared" si="0"/>
        <v>0.377</v>
      </c>
      <c r="C23" s="79">
        <f t="shared" si="5"/>
        <v>27.378358750907772</v>
      </c>
      <c r="D23" s="79">
        <f t="shared" si="6"/>
        <v>56.521739130434788</v>
      </c>
      <c r="F23">
        <f t="shared" si="7"/>
        <v>1.3</v>
      </c>
      <c r="G23">
        <f t="shared" si="1"/>
        <v>0.29899999999999999</v>
      </c>
      <c r="H23" s="79">
        <f t="shared" si="2"/>
        <v>23.017705927636644</v>
      </c>
      <c r="I23" s="79">
        <f t="shared" si="3"/>
        <v>56.521739130434788</v>
      </c>
      <c r="K23">
        <f t="shared" si="8"/>
        <v>1.3</v>
      </c>
      <c r="L23">
        <f t="shared" si="4"/>
        <v>0.45499999999999996</v>
      </c>
      <c r="M23" s="79">
        <f t="shared" si="9"/>
        <v>31.271477663230232</v>
      </c>
      <c r="N23" s="79">
        <f t="shared" si="10"/>
        <v>56.521739130434788</v>
      </c>
    </row>
    <row r="24" spans="1:14" ht="16.2">
      <c r="A24">
        <v>1.4</v>
      </c>
      <c r="B24">
        <f t="shared" si="0"/>
        <v>0.40599999999999997</v>
      </c>
      <c r="C24" s="79">
        <f t="shared" si="5"/>
        <v>28.876244665718346</v>
      </c>
      <c r="D24" s="79">
        <f t="shared" si="6"/>
        <v>58.333333333333336</v>
      </c>
      <c r="F24">
        <f t="shared" si="7"/>
        <v>1.4</v>
      </c>
      <c r="G24">
        <f t="shared" si="1"/>
        <v>0.32199999999999995</v>
      </c>
      <c r="H24" s="79">
        <f t="shared" si="2"/>
        <v>24.35703479576399</v>
      </c>
      <c r="I24" s="79">
        <f t="shared" si="3"/>
        <v>58.333333333333336</v>
      </c>
      <c r="K24">
        <f t="shared" si="8"/>
        <v>1.4</v>
      </c>
      <c r="L24">
        <f t="shared" si="4"/>
        <v>0.48999999999999994</v>
      </c>
      <c r="M24" s="79">
        <f t="shared" si="9"/>
        <v>32.885906040268452</v>
      </c>
      <c r="N24" s="79">
        <f t="shared" si="10"/>
        <v>58.333333333333336</v>
      </c>
    </row>
    <row r="25" spans="1:14" ht="16.2">
      <c r="A25">
        <v>1.5</v>
      </c>
      <c r="B25">
        <f t="shared" si="0"/>
        <v>0.43499999999999994</v>
      </c>
      <c r="C25" s="79">
        <f t="shared" si="5"/>
        <v>30.313588850174209</v>
      </c>
      <c r="D25" s="79">
        <f t="shared" si="6"/>
        <v>60</v>
      </c>
      <c r="F25">
        <f t="shared" si="7"/>
        <v>1.5</v>
      </c>
      <c r="G25">
        <f t="shared" si="1"/>
        <v>0.34499999999999997</v>
      </c>
      <c r="H25" s="79">
        <f t="shared" si="2"/>
        <v>25.650557620817846</v>
      </c>
      <c r="I25" s="79">
        <f t="shared" si="3"/>
        <v>60</v>
      </c>
      <c r="K25">
        <f t="shared" si="8"/>
        <v>1.5</v>
      </c>
      <c r="L25">
        <f t="shared" si="4"/>
        <v>0.52499999999999991</v>
      </c>
      <c r="M25" s="79">
        <f t="shared" si="9"/>
        <v>34.42622950819672</v>
      </c>
      <c r="N25" s="79">
        <f t="shared" si="10"/>
        <v>60</v>
      </c>
    </row>
    <row r="26" spans="1:14" ht="16.2">
      <c r="A26">
        <v>1.6</v>
      </c>
      <c r="B26">
        <f t="shared" si="0"/>
        <v>0.46399999999999997</v>
      </c>
      <c r="C26" s="79">
        <f t="shared" si="5"/>
        <v>31.693989071038253</v>
      </c>
      <c r="D26" s="79">
        <f t="shared" si="6"/>
        <v>61.538461538461533</v>
      </c>
      <c r="F26">
        <f t="shared" si="7"/>
        <v>1.6</v>
      </c>
      <c r="G26">
        <f t="shared" si="1"/>
        <v>0.36799999999999999</v>
      </c>
      <c r="H26" s="79">
        <f t="shared" si="2"/>
        <v>26.900584795321638</v>
      </c>
      <c r="I26" s="79">
        <f t="shared" si="3"/>
        <v>61.538461538461533</v>
      </c>
      <c r="K26">
        <f t="shared" si="8"/>
        <v>1.6</v>
      </c>
      <c r="L26">
        <f t="shared" si="4"/>
        <v>0.55999999999999994</v>
      </c>
      <c r="M26" s="79">
        <f t="shared" si="9"/>
        <v>35.897435897435891</v>
      </c>
      <c r="N26" s="79">
        <f t="shared" si="10"/>
        <v>61.538461538461533</v>
      </c>
    </row>
    <row r="27" spans="1:14" ht="16.2">
      <c r="A27">
        <v>1.7</v>
      </c>
      <c r="B27">
        <f t="shared" si="0"/>
        <v>0.49299999999999994</v>
      </c>
      <c r="C27" s="79">
        <f t="shared" si="5"/>
        <v>33.020763563295382</v>
      </c>
      <c r="D27" s="79">
        <f t="shared" si="6"/>
        <v>62.962962962962962</v>
      </c>
      <c r="F27">
        <f t="shared" si="7"/>
        <v>1.7</v>
      </c>
      <c r="G27">
        <f t="shared" si="1"/>
        <v>0.39099999999999996</v>
      </c>
      <c r="H27" s="79">
        <f t="shared" si="2"/>
        <v>28.109273903666423</v>
      </c>
      <c r="I27" s="79">
        <f t="shared" si="3"/>
        <v>62.962962962962962</v>
      </c>
      <c r="K27">
        <f t="shared" si="8"/>
        <v>1.7</v>
      </c>
      <c r="L27">
        <f t="shared" si="4"/>
        <v>0.59499999999999997</v>
      </c>
      <c r="M27" s="79">
        <f t="shared" si="9"/>
        <v>37.304075235109721</v>
      </c>
      <c r="N27" s="79">
        <f t="shared" si="10"/>
        <v>62.962962962962962</v>
      </c>
    </row>
    <row r="28" spans="1:14" ht="16.2">
      <c r="A28">
        <v>2.2000000000000002</v>
      </c>
      <c r="B28">
        <f t="shared" si="0"/>
        <v>0.63800000000000001</v>
      </c>
      <c r="C28" s="79">
        <f t="shared" si="5"/>
        <v>38.949938949938954</v>
      </c>
      <c r="D28" s="79">
        <f t="shared" si="6"/>
        <v>68.75</v>
      </c>
      <c r="F28">
        <f t="shared" si="7"/>
        <v>2.2000000000000002</v>
      </c>
      <c r="G28">
        <f t="shared" si="1"/>
        <v>0.50600000000000001</v>
      </c>
      <c r="H28" s="79">
        <f t="shared" si="2"/>
        <v>33.59893758300133</v>
      </c>
      <c r="I28" s="79">
        <f t="shared" si="3"/>
        <v>68.75</v>
      </c>
      <c r="K28">
        <f t="shared" si="8"/>
        <v>2.2000000000000002</v>
      </c>
      <c r="L28">
        <f t="shared" si="4"/>
        <v>0.77</v>
      </c>
      <c r="M28" s="79">
        <f t="shared" si="9"/>
        <v>43.502824858757059</v>
      </c>
      <c r="N28" s="79">
        <f t="shared" si="10"/>
        <v>68.75</v>
      </c>
    </row>
    <row r="29" spans="1:14" ht="16.2">
      <c r="A29">
        <v>2.7</v>
      </c>
      <c r="B29">
        <f t="shared" si="0"/>
        <v>0.78300000000000003</v>
      </c>
      <c r="C29" s="79">
        <f t="shared" si="5"/>
        <v>43.914750420639372</v>
      </c>
      <c r="D29" s="79">
        <f t="shared" si="6"/>
        <v>72.972972972972968</v>
      </c>
      <c r="F29">
        <f t="shared" si="7"/>
        <v>2.7</v>
      </c>
      <c r="G29">
        <f t="shared" si="1"/>
        <v>0.621</v>
      </c>
      <c r="H29" s="79">
        <f t="shared" si="2"/>
        <v>38.309685379395432</v>
      </c>
      <c r="I29" s="79">
        <f t="shared" si="3"/>
        <v>72.972972972972968</v>
      </c>
      <c r="K29">
        <f t="shared" si="8"/>
        <v>2.7</v>
      </c>
      <c r="L29">
        <f t="shared" si="4"/>
        <v>0.94499999999999995</v>
      </c>
      <c r="M29" s="79">
        <f t="shared" si="9"/>
        <v>48.586118251928028</v>
      </c>
      <c r="N29" s="79">
        <f t="shared" si="10"/>
        <v>72.972972972972968</v>
      </c>
    </row>
    <row r="30" spans="1:14" ht="16.2">
      <c r="A30">
        <v>3.2</v>
      </c>
      <c r="B30">
        <f t="shared" si="0"/>
        <v>0.92799999999999994</v>
      </c>
      <c r="C30" s="79">
        <f t="shared" si="5"/>
        <v>48.132780082987551</v>
      </c>
      <c r="D30" s="79">
        <f t="shared" si="6"/>
        <v>76.19047619047619</v>
      </c>
      <c r="F30">
        <f t="shared" si="7"/>
        <v>3.2</v>
      </c>
      <c r="G30">
        <f t="shared" si="1"/>
        <v>0.73599999999999999</v>
      </c>
      <c r="H30" s="79">
        <f t="shared" si="2"/>
        <v>42.396313364055295</v>
      </c>
      <c r="I30" s="79">
        <f t="shared" si="3"/>
        <v>76.19047619047619</v>
      </c>
      <c r="K30">
        <f t="shared" si="8"/>
        <v>3.2</v>
      </c>
      <c r="L30">
        <f t="shared" si="4"/>
        <v>1.1199999999999999</v>
      </c>
      <c r="M30" s="79">
        <f t="shared" si="9"/>
        <v>52.830188679245275</v>
      </c>
      <c r="N30" s="79">
        <f t="shared" si="10"/>
        <v>76.19047619047619</v>
      </c>
    </row>
    <row r="31" spans="1:14" ht="16.2">
      <c r="A31">
        <v>3.7</v>
      </c>
      <c r="B31">
        <f t="shared" si="0"/>
        <v>1.073</v>
      </c>
      <c r="C31" s="79">
        <f t="shared" si="5"/>
        <v>51.760733236854797</v>
      </c>
      <c r="D31" s="79">
        <f t="shared" si="6"/>
        <v>78.723404255319153</v>
      </c>
      <c r="F31">
        <f t="shared" si="7"/>
        <v>3.7</v>
      </c>
      <c r="G31">
        <f t="shared" si="1"/>
        <v>0.85099999999999998</v>
      </c>
      <c r="H31" s="79">
        <f t="shared" si="2"/>
        <v>45.975148568341432</v>
      </c>
      <c r="I31" s="79">
        <f t="shared" si="3"/>
        <v>78.723404255319153</v>
      </c>
      <c r="K31">
        <f t="shared" si="8"/>
        <v>3.7</v>
      </c>
      <c r="L31">
        <f t="shared" si="4"/>
        <v>1.2949999999999999</v>
      </c>
      <c r="M31" s="79">
        <f t="shared" si="9"/>
        <v>56.427015250544663</v>
      </c>
      <c r="N31" s="79">
        <f t="shared" si="10"/>
        <v>78.723404255319153</v>
      </c>
    </row>
    <row r="32" spans="1:14" ht="16.2">
      <c r="A32">
        <v>4.2</v>
      </c>
      <c r="B32">
        <f t="shared" si="0"/>
        <v>1.218</v>
      </c>
      <c r="C32" s="79">
        <f t="shared" si="5"/>
        <v>54.91433724075744</v>
      </c>
      <c r="D32" s="79">
        <f t="shared" si="6"/>
        <v>80.769230769230759</v>
      </c>
      <c r="F32">
        <f t="shared" si="7"/>
        <v>4.2</v>
      </c>
      <c r="G32">
        <f t="shared" si="1"/>
        <v>0.96599999999999997</v>
      </c>
      <c r="H32" s="79">
        <f t="shared" si="2"/>
        <v>49.135300101729399</v>
      </c>
      <c r="I32" s="79">
        <f t="shared" si="3"/>
        <v>80.769230769230759</v>
      </c>
      <c r="K32">
        <f t="shared" si="8"/>
        <v>4.2</v>
      </c>
      <c r="L32">
        <f t="shared" si="4"/>
        <v>1.47</v>
      </c>
      <c r="M32" s="79">
        <f t="shared" si="9"/>
        <v>59.514170040485837</v>
      </c>
      <c r="N32" s="79">
        <f t="shared" si="10"/>
        <v>80.769230769230759</v>
      </c>
    </row>
    <row r="33" spans="1:14" ht="16.2">
      <c r="A33">
        <v>5.2</v>
      </c>
      <c r="B33">
        <f t="shared" si="0"/>
        <v>1.508</v>
      </c>
      <c r="C33" s="79">
        <f t="shared" si="5"/>
        <v>60.127591706539079</v>
      </c>
      <c r="D33" s="79">
        <f t="shared" si="6"/>
        <v>83.870967741935488</v>
      </c>
      <c r="F33">
        <f t="shared" si="7"/>
        <v>5.2</v>
      </c>
      <c r="G33">
        <f t="shared" si="1"/>
        <v>1.196</v>
      </c>
      <c r="H33" s="79">
        <f t="shared" si="2"/>
        <v>54.462659380692173</v>
      </c>
      <c r="I33" s="79">
        <f t="shared" si="3"/>
        <v>83.870967741935488</v>
      </c>
      <c r="K33">
        <f t="shared" si="8"/>
        <v>5.2</v>
      </c>
      <c r="L33">
        <f t="shared" si="4"/>
        <v>1.8199999999999998</v>
      </c>
      <c r="M33" s="79">
        <f t="shared" si="9"/>
        <v>64.539007092198574</v>
      </c>
      <c r="N33" s="79">
        <f t="shared" si="10"/>
        <v>83.870967741935488</v>
      </c>
    </row>
    <row r="34" spans="1:14" ht="16.2">
      <c r="A34">
        <v>6.2</v>
      </c>
      <c r="B34">
        <f t="shared" si="0"/>
        <v>1.7979999999999998</v>
      </c>
      <c r="C34" s="79">
        <f t="shared" si="5"/>
        <v>64.260185847033583</v>
      </c>
      <c r="D34" s="79">
        <f t="shared" si="6"/>
        <v>86.111111111111114</v>
      </c>
      <c r="F34">
        <f t="shared" si="7"/>
        <v>6.2</v>
      </c>
      <c r="G34">
        <f t="shared" si="1"/>
        <v>1.4259999999999999</v>
      </c>
      <c r="H34" s="79">
        <f t="shared" si="2"/>
        <v>58.779884583676825</v>
      </c>
      <c r="I34" s="79">
        <f t="shared" si="3"/>
        <v>86.111111111111114</v>
      </c>
      <c r="K34">
        <f t="shared" si="8"/>
        <v>6.2</v>
      </c>
      <c r="L34">
        <f t="shared" si="4"/>
        <v>2.17</v>
      </c>
      <c r="M34" s="79">
        <f t="shared" si="9"/>
        <v>68.454258675078862</v>
      </c>
      <c r="N34" s="79">
        <f t="shared" si="10"/>
        <v>86.111111111111114</v>
      </c>
    </row>
    <row r="35" spans="1:14" ht="16.2">
      <c r="A35">
        <v>7.2</v>
      </c>
      <c r="B35">
        <f t="shared" si="0"/>
        <v>2.0880000000000001</v>
      </c>
      <c r="C35" s="79">
        <f t="shared" si="5"/>
        <v>67.616580310880835</v>
      </c>
      <c r="D35" s="79">
        <f t="shared" si="6"/>
        <v>87.804878048780495</v>
      </c>
      <c r="F35">
        <f t="shared" si="7"/>
        <v>7.2</v>
      </c>
      <c r="G35">
        <f t="shared" si="1"/>
        <v>1.6559999999999999</v>
      </c>
      <c r="H35" s="79">
        <f t="shared" si="2"/>
        <v>62.349397590361448</v>
      </c>
      <c r="I35" s="79">
        <f t="shared" si="3"/>
        <v>87.804878048780495</v>
      </c>
      <c r="K35">
        <f t="shared" si="8"/>
        <v>7.2</v>
      </c>
      <c r="L35">
        <f t="shared" si="4"/>
        <v>2.52</v>
      </c>
      <c r="M35" s="79">
        <f t="shared" si="9"/>
        <v>71.590909090909093</v>
      </c>
      <c r="N35" s="79">
        <f t="shared" si="10"/>
        <v>87.804878048780495</v>
      </c>
    </row>
    <row r="36" spans="1:14" ht="16.2">
      <c r="A36">
        <v>10</v>
      </c>
      <c r="B36">
        <f t="shared" si="0"/>
        <v>2.9</v>
      </c>
      <c r="C36" s="79">
        <f t="shared" si="5"/>
        <v>74.358974358974365</v>
      </c>
      <c r="D36" s="79">
        <f t="shared" si="6"/>
        <v>90.909090909090907</v>
      </c>
      <c r="F36">
        <f t="shared" si="7"/>
        <v>10</v>
      </c>
      <c r="G36">
        <f t="shared" si="1"/>
        <v>2.2999999999999998</v>
      </c>
      <c r="H36" s="79">
        <f t="shared" si="2"/>
        <v>69.696969696969688</v>
      </c>
      <c r="I36" s="79">
        <f t="shared" si="3"/>
        <v>90.909090909090907</v>
      </c>
      <c r="K36">
        <f t="shared" si="8"/>
        <v>10</v>
      </c>
      <c r="L36">
        <f t="shared" si="4"/>
        <v>3.5</v>
      </c>
      <c r="M36" s="79">
        <f t="shared" si="9"/>
        <v>77.777777777777771</v>
      </c>
      <c r="N36" s="79">
        <f t="shared" si="10"/>
        <v>90.909090909090907</v>
      </c>
    </row>
    <row r="37" spans="1:14" ht="16.2">
      <c r="A37">
        <v>20</v>
      </c>
      <c r="B37">
        <f t="shared" si="0"/>
        <v>5.8</v>
      </c>
      <c r="C37" s="79">
        <f t="shared" si="5"/>
        <v>85.294117647058826</v>
      </c>
      <c r="D37" s="79">
        <f t="shared" si="6"/>
        <v>95.238095238095241</v>
      </c>
      <c r="F37">
        <f t="shared" si="7"/>
        <v>20</v>
      </c>
      <c r="G37">
        <f t="shared" si="1"/>
        <v>4.5999999999999996</v>
      </c>
      <c r="H37" s="79">
        <f t="shared" si="2"/>
        <v>82.142857142857139</v>
      </c>
      <c r="I37" s="79">
        <f t="shared" si="3"/>
        <v>95.238095238095241</v>
      </c>
      <c r="K37">
        <f t="shared" si="8"/>
        <v>20</v>
      </c>
      <c r="L37">
        <f t="shared" si="4"/>
        <v>7</v>
      </c>
      <c r="M37" s="79">
        <f t="shared" si="9"/>
        <v>87.5</v>
      </c>
      <c r="N37" s="79">
        <f t="shared" si="10"/>
        <v>95.238095238095241</v>
      </c>
    </row>
    <row r="38" spans="1:14" ht="16.2">
      <c r="A38">
        <v>40</v>
      </c>
      <c r="B38">
        <f t="shared" si="0"/>
        <v>11.6</v>
      </c>
      <c r="C38" s="79">
        <f t="shared" si="5"/>
        <v>92.063492063492063</v>
      </c>
      <c r="D38" s="79">
        <f t="shared" si="6"/>
        <v>97.560975609756099</v>
      </c>
      <c r="F38">
        <f t="shared" si="7"/>
        <v>40</v>
      </c>
      <c r="G38">
        <f t="shared" si="1"/>
        <v>9.1999999999999993</v>
      </c>
      <c r="H38" s="79">
        <f t="shared" si="2"/>
        <v>90.196078431372541</v>
      </c>
      <c r="I38" s="79">
        <f t="shared" si="3"/>
        <v>97.560975609756099</v>
      </c>
      <c r="K38">
        <f t="shared" si="8"/>
        <v>40</v>
      </c>
      <c r="L38">
        <f t="shared" si="4"/>
        <v>14</v>
      </c>
      <c r="M38" s="79">
        <f t="shared" si="9"/>
        <v>93.333333333333329</v>
      </c>
      <c r="N38" s="79">
        <f t="shared" si="10"/>
        <v>97.560975609756099</v>
      </c>
    </row>
    <row r="39" spans="1:14" ht="16.2">
      <c r="A39">
        <v>80</v>
      </c>
      <c r="B39">
        <f t="shared" si="0"/>
        <v>23.2</v>
      </c>
      <c r="C39" s="79">
        <f t="shared" si="5"/>
        <v>95.867768595041326</v>
      </c>
      <c r="D39" s="79">
        <f t="shared" si="6"/>
        <v>98.76543209876543</v>
      </c>
      <c r="F39">
        <f t="shared" si="7"/>
        <v>80</v>
      </c>
      <c r="G39">
        <f t="shared" si="1"/>
        <v>18.399999999999999</v>
      </c>
      <c r="H39" s="79">
        <f t="shared" si="2"/>
        <v>94.845360824742258</v>
      </c>
      <c r="I39" s="79">
        <f t="shared" si="3"/>
        <v>98.76543209876543</v>
      </c>
      <c r="K39">
        <f t="shared" si="8"/>
        <v>80</v>
      </c>
      <c r="L39">
        <f t="shared" si="4"/>
        <v>28</v>
      </c>
      <c r="M39" s="79">
        <f t="shared" si="9"/>
        <v>96.551724137931032</v>
      </c>
      <c r="N39" s="79">
        <f t="shared" si="10"/>
        <v>98.76543209876543</v>
      </c>
    </row>
    <row r="40" spans="1:14" ht="16.2">
      <c r="A40">
        <v>200</v>
      </c>
      <c r="B40">
        <f t="shared" si="0"/>
        <v>57.999999999999993</v>
      </c>
      <c r="C40" s="79">
        <f t="shared" si="5"/>
        <v>98.305084745762713</v>
      </c>
      <c r="D40" s="79">
        <f t="shared" si="6"/>
        <v>99.50248756218906</v>
      </c>
      <c r="F40">
        <f t="shared" si="7"/>
        <v>200</v>
      </c>
      <c r="G40">
        <f t="shared" si="1"/>
        <v>46</v>
      </c>
      <c r="H40" s="79">
        <f t="shared" si="2"/>
        <v>97.872340425531917</v>
      </c>
      <c r="I40" s="79">
        <f t="shared" si="3"/>
        <v>99.50248756218906</v>
      </c>
      <c r="K40">
        <f t="shared" si="8"/>
        <v>200</v>
      </c>
      <c r="L40">
        <f t="shared" si="4"/>
        <v>70</v>
      </c>
      <c r="M40" s="79">
        <f t="shared" si="9"/>
        <v>98.591549295774641</v>
      </c>
      <c r="N40" s="79">
        <f t="shared" si="10"/>
        <v>99.50248756218906</v>
      </c>
    </row>
    <row r="41" spans="1:14" ht="16.2">
      <c r="A41">
        <v>1000</v>
      </c>
      <c r="B41">
        <f t="shared" si="0"/>
        <v>290</v>
      </c>
      <c r="C41" s="79">
        <f t="shared" si="5"/>
        <v>99.656357388316152</v>
      </c>
      <c r="D41" s="79">
        <f t="shared" si="6"/>
        <v>99.900099900099903</v>
      </c>
      <c r="F41">
        <f t="shared" si="7"/>
        <v>1000</v>
      </c>
      <c r="G41">
        <f t="shared" si="1"/>
        <v>229.99999999999997</v>
      </c>
      <c r="H41" s="79">
        <f>100*G41/(G41+1)</f>
        <v>99.567099567099561</v>
      </c>
      <c r="I41" s="79">
        <f t="shared" si="3"/>
        <v>99.900099900099903</v>
      </c>
      <c r="K41">
        <f t="shared" si="8"/>
        <v>1000</v>
      </c>
      <c r="L41">
        <f t="shared" si="4"/>
        <v>350</v>
      </c>
      <c r="M41" s="79">
        <f t="shared" si="9"/>
        <v>99.715099715099711</v>
      </c>
      <c r="N41" s="79">
        <f t="shared" si="10"/>
        <v>99.900099900099903</v>
      </c>
    </row>
    <row r="141" spans="1:72" s="82"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82"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82"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82"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honeticPr fontId="2" type="noConversion"/>
  <pageMargins left="0.75" right="0.75" top="1" bottom="1" header="0.5" footer="0.5"/>
  <pageSetup paperSize="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Instructions</vt:lpstr>
      <vt:lpstr>Opx-liquid Input &amp; Models</vt:lpstr>
      <vt:lpstr>MeltMatching_Example</vt:lpstr>
      <vt:lpstr>Rhodes Diagram Calcs</vt:lpstr>
      <vt:lpstr>Rhodes Diagram</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2008-10-11T15:41:57Z</dcterms:created>
  <dcterms:modified xsi:type="dcterms:W3CDTF">2021-05-28T03:35:27Z</dcterms:modified>
</cp:coreProperties>
</file>